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S:\Budget Files FY2024\"/>
    </mc:Choice>
  </mc:AlternateContent>
  <xr:revisionPtr revIDLastSave="0" documentId="13_ncr:1_{BA64CC59-EF9E-413D-8306-397C2A11C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Page for Print" sheetId="6" r:id="rId1"/>
    <sheet name="APPENDIX A FOR INPUT" sheetId="4" r:id="rId2"/>
    <sheet name="Budget Distribution" sheetId="11" r:id="rId3"/>
    <sheet name="Revenue Sources" sheetId="12" r:id="rId4"/>
    <sheet name="Operating Budget for Print" sheetId="8" r:id="rId5"/>
  </sheets>
  <externalReferences>
    <externalReference r:id="rId6"/>
  </externalReferences>
  <definedNames>
    <definedName name="_xlnm.Print_Area" localSheetId="1">'APPENDIX A FOR INPUT'!$A$329:$K$347</definedName>
    <definedName name="_xlnm.Print_Area" localSheetId="2">'Budget Distribution'!$E$3:$S$36</definedName>
    <definedName name="_xlnm.Print_Area" localSheetId="4">'Operating Budget for Print'!$A$1:$F$469</definedName>
    <definedName name="_xlnm.Print_Area" localSheetId="3">'Revenue Sources'!$C$9:$N$78</definedName>
    <definedName name="_xlnm.Print_Titles" localSheetId="1">'APPENDIX A FOR INPUT'!$1:$8</definedName>
    <definedName name="_xlnm.Print_Titles" localSheetId="4">'Operating Budget for Print'!$1:$5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6" l="1"/>
  <c r="C34" i="6"/>
  <c r="G21" i="6"/>
  <c r="G18" i="6"/>
  <c r="C33" i="6"/>
  <c r="I36" i="4"/>
  <c r="I37" i="4"/>
  <c r="I38" i="4"/>
  <c r="I39" i="4"/>
  <c r="I40" i="4"/>
  <c r="I46" i="4"/>
  <c r="I47" i="4"/>
  <c r="I48" i="4"/>
  <c r="I49" i="4"/>
  <c r="I50" i="4"/>
  <c r="I51" i="4"/>
  <c r="I52" i="4"/>
  <c r="I53" i="4"/>
  <c r="I54" i="4"/>
  <c r="I55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80" i="4"/>
  <c r="I81" i="4"/>
  <c r="I82" i="4"/>
  <c r="I83" i="4"/>
  <c r="I84" i="4"/>
  <c r="I85" i="4"/>
  <c r="I86" i="4"/>
  <c r="I87" i="4"/>
  <c r="I88" i="4"/>
  <c r="I93" i="4"/>
  <c r="I94" i="4"/>
  <c r="I95" i="4"/>
  <c r="I96" i="4"/>
  <c r="I97" i="4"/>
  <c r="I98" i="4"/>
  <c r="I99" i="4"/>
  <c r="I103" i="4"/>
  <c r="I104" i="4"/>
  <c r="I105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5" i="4"/>
  <c r="I126" i="4"/>
  <c r="I127" i="4"/>
  <c r="I128" i="4"/>
  <c r="I129" i="4"/>
  <c r="I130" i="4"/>
  <c r="I131" i="4"/>
  <c r="I132" i="4"/>
  <c r="I133" i="4"/>
  <c r="I134" i="4"/>
  <c r="I135" i="4"/>
  <c r="I139" i="4"/>
  <c r="I140" i="4"/>
  <c r="I141" i="4"/>
  <c r="I142" i="4"/>
  <c r="I143" i="4"/>
  <c r="I144" i="4"/>
  <c r="I145" i="4"/>
  <c r="I146" i="4"/>
  <c r="I147" i="4"/>
  <c r="I148" i="4"/>
  <c r="I152" i="4"/>
  <c r="I153" i="4"/>
  <c r="I157" i="4"/>
  <c r="I158" i="4"/>
  <c r="I159" i="4"/>
  <c r="I160" i="4"/>
  <c r="I161" i="4"/>
  <c r="I162" i="4"/>
  <c r="I163" i="4"/>
  <c r="I164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92" i="4"/>
  <c r="I193" i="4"/>
  <c r="I194" i="4"/>
  <c r="I198" i="4"/>
  <c r="I199" i="4"/>
  <c r="I203" i="4"/>
  <c r="I204" i="4"/>
  <c r="I208" i="4"/>
  <c r="I209" i="4"/>
  <c r="I210" i="4"/>
  <c r="I214" i="4"/>
  <c r="I215" i="4"/>
  <c r="I216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51" i="4"/>
  <c r="I352" i="4"/>
  <c r="I353" i="4"/>
  <c r="I354" i="4"/>
  <c r="I355" i="4"/>
  <c r="I356" i="4"/>
  <c r="I357" i="4"/>
  <c r="I358" i="4"/>
  <c r="I359" i="4"/>
  <c r="I360" i="4"/>
  <c r="I365" i="4"/>
  <c r="I366" i="4"/>
  <c r="I367" i="4"/>
  <c r="I368" i="4"/>
  <c r="I372" i="4"/>
  <c r="I373" i="4"/>
  <c r="I374" i="4"/>
  <c r="I375" i="4"/>
  <c r="I376" i="4"/>
  <c r="I377" i="4"/>
  <c r="I382" i="4"/>
  <c r="I383" i="4"/>
  <c r="I384" i="4"/>
  <c r="I385" i="4"/>
  <c r="I386" i="4"/>
  <c r="I387" i="4"/>
  <c r="I389" i="4"/>
  <c r="I390" i="4"/>
  <c r="I391" i="4"/>
  <c r="I392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5" i="4"/>
  <c r="I436" i="4"/>
  <c r="I437" i="4"/>
  <c r="I445" i="4"/>
  <c r="I446" i="4"/>
  <c r="I447" i="4"/>
  <c r="I448" i="4"/>
  <c r="I449" i="4"/>
  <c r="I450" i="4"/>
  <c r="I451" i="4"/>
  <c r="I452" i="4"/>
  <c r="I456" i="4"/>
  <c r="I457" i="4"/>
  <c r="I462" i="4"/>
  <c r="I463" i="4"/>
  <c r="I464" i="4"/>
  <c r="I465" i="4"/>
  <c r="I466" i="4"/>
  <c r="I467" i="4"/>
  <c r="I468" i="4"/>
  <c r="I469" i="4"/>
  <c r="I470" i="4"/>
  <c r="I471" i="4"/>
  <c r="I472" i="4"/>
  <c r="I477" i="4"/>
  <c r="I478" i="4"/>
  <c r="I479" i="4"/>
  <c r="I480" i="4"/>
  <c r="I481" i="4"/>
  <c r="I482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15" i="4"/>
  <c r="I522" i="4"/>
  <c r="I523" i="4"/>
  <c r="I524" i="4"/>
  <c r="I525" i="4"/>
  <c r="I526" i="4"/>
  <c r="I527" i="4"/>
  <c r="I531" i="4"/>
  <c r="I532" i="4"/>
  <c r="I533" i="4"/>
  <c r="I534" i="4"/>
  <c r="I538" i="4"/>
  <c r="I539" i="4"/>
  <c r="I540" i="4"/>
  <c r="I32" i="4"/>
  <c r="H32" i="4"/>
  <c r="H407" i="4"/>
  <c r="H494" i="4"/>
  <c r="H495" i="4"/>
  <c r="H496" i="4"/>
  <c r="H36" i="4"/>
  <c r="H37" i="4"/>
  <c r="H38" i="4"/>
  <c r="H39" i="4"/>
  <c r="H46" i="4"/>
  <c r="H47" i="4"/>
  <c r="H48" i="4"/>
  <c r="H50" i="4"/>
  <c r="H51" i="4"/>
  <c r="H52" i="4"/>
  <c r="H54" i="4"/>
  <c r="H59" i="4"/>
  <c r="H60" i="4"/>
  <c r="H63" i="4"/>
  <c r="H64" i="4"/>
  <c r="H65" i="4"/>
  <c r="H66" i="4"/>
  <c r="H67" i="4"/>
  <c r="H69" i="4"/>
  <c r="H74" i="4"/>
  <c r="H80" i="4"/>
  <c r="H81" i="4"/>
  <c r="H83" i="4"/>
  <c r="H84" i="4"/>
  <c r="H85" i="4"/>
  <c r="H86" i="4"/>
  <c r="H93" i="4"/>
  <c r="H95" i="4"/>
  <c r="H96" i="4"/>
  <c r="H97" i="4"/>
  <c r="H98" i="4"/>
  <c r="H99" i="4"/>
  <c r="H103" i="4"/>
  <c r="H110" i="4"/>
  <c r="H111" i="4"/>
  <c r="H112" i="4"/>
  <c r="H113" i="4"/>
  <c r="H114" i="4"/>
  <c r="H117" i="4"/>
  <c r="H118" i="4"/>
  <c r="H119" i="4"/>
  <c r="H125" i="4"/>
  <c r="H127" i="4"/>
  <c r="H128" i="4"/>
  <c r="H129" i="4"/>
  <c r="H130" i="4"/>
  <c r="H132" i="4"/>
  <c r="H133" i="4"/>
  <c r="H139" i="4"/>
  <c r="H142" i="4"/>
  <c r="H145" i="4"/>
  <c r="H152" i="4"/>
  <c r="H157" i="4"/>
  <c r="H158" i="4"/>
  <c r="H159" i="4"/>
  <c r="H161" i="4"/>
  <c r="H162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4" i="4"/>
  <c r="H185" i="4"/>
  <c r="H186" i="4"/>
  <c r="H188" i="4"/>
  <c r="H192" i="4"/>
  <c r="H193" i="4"/>
  <c r="H198" i="4"/>
  <c r="H203" i="4"/>
  <c r="H208" i="4"/>
  <c r="H214" i="4"/>
  <c r="H215" i="4"/>
  <c r="H220" i="4"/>
  <c r="H221" i="4"/>
  <c r="H222" i="4"/>
  <c r="H223" i="4"/>
  <c r="H224" i="4"/>
  <c r="H225" i="4"/>
  <c r="H227" i="4"/>
  <c r="H230" i="4"/>
  <c r="H231" i="4"/>
  <c r="H232" i="4"/>
  <c r="H233" i="4"/>
  <c r="H235" i="4"/>
  <c r="H236" i="4"/>
  <c r="H237" i="4"/>
  <c r="H238" i="4"/>
  <c r="H239" i="4"/>
  <c r="H240" i="4"/>
  <c r="H241" i="4"/>
  <c r="H242" i="4"/>
  <c r="H243" i="4"/>
  <c r="H245" i="4"/>
  <c r="H246" i="4"/>
  <c r="H247" i="4"/>
  <c r="H248" i="4"/>
  <c r="H250" i="4"/>
  <c r="H251" i="4"/>
  <c r="H252" i="4"/>
  <c r="H253" i="4"/>
  <c r="H254" i="4"/>
  <c r="H255" i="4"/>
  <c r="H256" i="4"/>
  <c r="H257" i="4"/>
  <c r="H258" i="4"/>
  <c r="H259" i="4"/>
  <c r="H266" i="4"/>
  <c r="H267" i="4"/>
  <c r="H268" i="4"/>
  <c r="H269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9" i="4"/>
  <c r="H290" i="4"/>
  <c r="H291" i="4"/>
  <c r="H292" i="4"/>
  <c r="H293" i="4"/>
  <c r="H294" i="4"/>
  <c r="H295" i="4"/>
  <c r="H296" i="4"/>
  <c r="H297" i="4"/>
  <c r="H298" i="4"/>
  <c r="H299" i="4"/>
  <c r="H301" i="4"/>
  <c r="H302" i="4"/>
  <c r="H303" i="4"/>
  <c r="H304" i="4"/>
  <c r="H305" i="4"/>
  <c r="H307" i="4"/>
  <c r="H308" i="4"/>
  <c r="H313" i="4"/>
  <c r="H315" i="4"/>
  <c r="H320" i="4"/>
  <c r="H321" i="4"/>
  <c r="H322" i="4"/>
  <c r="H324" i="4"/>
  <c r="H330" i="4"/>
  <c r="H331" i="4"/>
  <c r="H332" i="4"/>
  <c r="H333" i="4"/>
  <c r="H334" i="4"/>
  <c r="H336" i="4"/>
  <c r="H337" i="4"/>
  <c r="H338" i="4"/>
  <c r="H339" i="4"/>
  <c r="H340" i="4"/>
  <c r="H342" i="4"/>
  <c r="H343" i="4"/>
  <c r="H351" i="4"/>
  <c r="H352" i="4"/>
  <c r="H353" i="4"/>
  <c r="H354" i="4"/>
  <c r="H355" i="4"/>
  <c r="H356" i="4"/>
  <c r="H357" i="4"/>
  <c r="H365" i="4"/>
  <c r="H372" i="4"/>
  <c r="H373" i="4"/>
  <c r="H376" i="4"/>
  <c r="H377" i="4"/>
  <c r="H382" i="4"/>
  <c r="H383" i="4"/>
  <c r="H384" i="4"/>
  <c r="H385" i="4"/>
  <c r="H386" i="4"/>
  <c r="H387" i="4"/>
  <c r="H389" i="4"/>
  <c r="H390" i="4"/>
  <c r="H391" i="4"/>
  <c r="H397" i="4"/>
  <c r="H398" i="4"/>
  <c r="H399" i="4"/>
  <c r="H401" i="4"/>
  <c r="H402" i="4"/>
  <c r="H403" i="4"/>
  <c r="H404" i="4"/>
  <c r="H408" i="4"/>
  <c r="H411" i="4"/>
  <c r="H413" i="4"/>
  <c r="H417" i="4"/>
  <c r="H420" i="4"/>
  <c r="H425" i="4"/>
  <c r="H426" i="4"/>
  <c r="H430" i="4"/>
  <c r="H435" i="4"/>
  <c r="H436" i="4"/>
  <c r="H441" i="4"/>
  <c r="H446" i="4"/>
  <c r="H447" i="4"/>
  <c r="H451" i="4"/>
  <c r="H456" i="4"/>
  <c r="H462" i="4"/>
  <c r="H464" i="4"/>
  <c r="H465" i="4"/>
  <c r="H466" i="4"/>
  <c r="H467" i="4"/>
  <c r="H468" i="4"/>
  <c r="H469" i="4"/>
  <c r="H470" i="4"/>
  <c r="H471" i="4"/>
  <c r="H477" i="4"/>
  <c r="H478" i="4"/>
  <c r="H480" i="4"/>
  <c r="H482" i="4"/>
  <c r="H487" i="4"/>
  <c r="H488" i="4"/>
  <c r="H490" i="4"/>
  <c r="H491" i="4"/>
  <c r="H498" i="4"/>
  <c r="H501" i="4"/>
  <c r="H502" i="4"/>
  <c r="H504" i="4"/>
  <c r="H505" i="4"/>
  <c r="H506" i="4"/>
  <c r="H515" i="4"/>
  <c r="H526" i="4"/>
  <c r="H531" i="4"/>
  <c r="H532" i="4"/>
  <c r="H538" i="4"/>
  <c r="H539" i="4"/>
  <c r="H22" i="4"/>
  <c r="H23" i="4"/>
  <c r="H24" i="4"/>
  <c r="H26" i="4"/>
  <c r="H28" i="4"/>
  <c r="H29" i="4"/>
  <c r="H30" i="4"/>
  <c r="C11" i="6"/>
  <c r="J541" i="4"/>
  <c r="I541" i="4" s="1"/>
  <c r="J350" i="4"/>
  <c r="I350" i="4" s="1"/>
  <c r="J396" i="4"/>
  <c r="H396" i="4" s="1"/>
  <c r="J364" i="4"/>
  <c r="I364" i="4" s="1"/>
  <c r="J264" i="4"/>
  <c r="I264" i="4" s="1"/>
  <c r="J79" i="4"/>
  <c r="H79" i="4" s="1"/>
  <c r="J92" i="4"/>
  <c r="H92" i="4" s="1"/>
  <c r="J124" i="4"/>
  <c r="I124" i="4" s="1"/>
  <c r="B35" i="6"/>
  <c r="J381" i="4"/>
  <c r="I381" i="4" s="1"/>
  <c r="J149" i="4"/>
  <c r="J76" i="4"/>
  <c r="I396" i="4" l="1"/>
  <c r="I79" i="4"/>
  <c r="H264" i="4"/>
  <c r="I92" i="4"/>
  <c r="H381" i="4"/>
  <c r="H364" i="4"/>
  <c r="H350" i="4"/>
  <c r="H124" i="4"/>
  <c r="J136" i="4"/>
  <c r="H16" i="4" l="1"/>
  <c r="H17" i="4"/>
  <c r="I16" i="4"/>
  <c r="I17" i="4"/>
  <c r="I18" i="4"/>
  <c r="I22" i="4"/>
  <c r="I23" i="4"/>
  <c r="I24" i="4"/>
  <c r="I25" i="4"/>
  <c r="I26" i="4"/>
  <c r="I27" i="4"/>
  <c r="I28" i="4"/>
  <c r="I29" i="4"/>
  <c r="I30" i="4"/>
  <c r="I31" i="4"/>
  <c r="C35" i="6"/>
  <c r="G19" i="6" l="1"/>
  <c r="J542" i="4"/>
  <c r="G535" i="4" l="1"/>
  <c r="G23" i="6" l="1"/>
  <c r="J388" i="4"/>
  <c r="I388" i="4" l="1"/>
  <c r="H388" i="4"/>
  <c r="G24" i="6"/>
  <c r="G27" i="6" l="1"/>
  <c r="G12" i="6"/>
  <c r="G29" i="6" s="1"/>
  <c r="C9" i="6"/>
  <c r="J13" i="4"/>
  <c r="J19" i="4"/>
  <c r="J528" i="4"/>
  <c r="J520" i="4"/>
  <c r="J508" i="4"/>
  <c r="J484" i="4"/>
  <c r="J378" i="4"/>
  <c r="J369" i="4"/>
  <c r="J361" i="4"/>
  <c r="J347" i="4"/>
  <c r="J327" i="4"/>
  <c r="J310" i="4"/>
  <c r="J285" i="4"/>
  <c r="J261" i="4"/>
  <c r="J189" i="4"/>
  <c r="J154" i="4"/>
  <c r="J121" i="4"/>
  <c r="J106" i="4"/>
  <c r="J100" i="4"/>
  <c r="J89" i="4"/>
  <c r="J56" i="4"/>
  <c r="J33" i="4"/>
  <c r="G76" i="4"/>
  <c r="G56" i="4"/>
  <c r="G33" i="4"/>
  <c r="H12" i="6"/>
  <c r="I56" i="4" l="1"/>
  <c r="H56" i="4"/>
  <c r="H76" i="4"/>
  <c r="I76" i="4"/>
  <c r="H33" i="4"/>
  <c r="I33" i="4"/>
  <c r="J432" i="4"/>
  <c r="F393" i="4"/>
  <c r="G100" i="4" l="1"/>
  <c r="I100" i="4" l="1"/>
  <c r="H100" i="4"/>
  <c r="J459" i="4"/>
  <c r="F19" i="6"/>
  <c r="E393" i="4"/>
  <c r="G369" i="4"/>
  <c r="H369" i="4" l="1"/>
  <c r="I369" i="4"/>
  <c r="F542" i="4"/>
  <c r="F535" i="4"/>
  <c r="F528" i="4"/>
  <c r="F520" i="4"/>
  <c r="F508" i="4"/>
  <c r="F484" i="4"/>
  <c r="F474" i="4"/>
  <c r="F459" i="4"/>
  <c r="F453" i="4"/>
  <c r="F443" i="4"/>
  <c r="F438" i="4"/>
  <c r="F432" i="4"/>
  <c r="F378" i="4"/>
  <c r="F369" i="4"/>
  <c r="F350" i="4"/>
  <c r="F361" i="4" s="1"/>
  <c r="F347" i="4"/>
  <c r="F327" i="4"/>
  <c r="F310" i="4"/>
  <c r="F285" i="4"/>
  <c r="F261" i="4"/>
  <c r="F211" i="4"/>
  <c r="F205" i="4"/>
  <c r="F200" i="4"/>
  <c r="F195" i="4"/>
  <c r="F189" i="4"/>
  <c r="F165" i="4"/>
  <c r="F154" i="4"/>
  <c r="F149" i="4"/>
  <c r="F136" i="4"/>
  <c r="F121" i="4"/>
  <c r="F106" i="4"/>
  <c r="F100" i="4"/>
  <c r="F89" i="4"/>
  <c r="F76" i="4"/>
  <c r="F56" i="4"/>
  <c r="F42" i="4"/>
  <c r="F33" i="4"/>
  <c r="F19" i="4"/>
  <c r="F13" i="4"/>
  <c r="E542" i="4"/>
  <c r="E535" i="4"/>
  <c r="E528" i="4"/>
  <c r="E520" i="4"/>
  <c r="E508" i="4"/>
  <c r="E484" i="4"/>
  <c r="E474" i="4"/>
  <c r="E459" i="4"/>
  <c r="E453" i="4"/>
  <c r="E443" i="4"/>
  <c r="E438" i="4"/>
  <c r="E432" i="4"/>
  <c r="E378" i="4"/>
  <c r="E369" i="4"/>
  <c r="E361" i="4"/>
  <c r="E347" i="4"/>
  <c r="E327" i="4"/>
  <c r="E310" i="4"/>
  <c r="E285" i="4"/>
  <c r="E261" i="4"/>
  <c r="E217" i="4"/>
  <c r="E211" i="4"/>
  <c r="E205" i="4"/>
  <c r="E200" i="4"/>
  <c r="E195" i="4"/>
  <c r="E189" i="4"/>
  <c r="E165" i="4"/>
  <c r="E154" i="4"/>
  <c r="E149" i="4"/>
  <c r="E136" i="4"/>
  <c r="E121" i="4"/>
  <c r="E106" i="4"/>
  <c r="E100" i="4"/>
  <c r="E89" i="4"/>
  <c r="E76" i="4"/>
  <c r="E56" i="4"/>
  <c r="E42" i="4"/>
  <c r="E33" i="4"/>
  <c r="E19" i="4"/>
  <c r="E13" i="4"/>
  <c r="E546" i="4" l="1"/>
  <c r="F214" i="4"/>
  <c r="F217" i="4" s="1"/>
  <c r="F546" i="4" s="1"/>
  <c r="D5" i="8" l="1"/>
  <c r="B3" i="8"/>
  <c r="E458" i="8"/>
  <c r="D458" i="8"/>
  <c r="E384" i="8" l="1"/>
  <c r="D384" i="8"/>
  <c r="E195" i="8"/>
  <c r="D195" i="8"/>
  <c r="C109" i="8" l="1"/>
  <c r="D85" i="8"/>
  <c r="D416" i="8"/>
  <c r="I11" i="4"/>
  <c r="G378" i="4"/>
  <c r="H11" i="4"/>
  <c r="B37" i="8"/>
  <c r="B36" i="8"/>
  <c r="B38" i="8"/>
  <c r="G22" i="6"/>
  <c r="G20" i="6"/>
  <c r="D463" i="8"/>
  <c r="B463" i="8"/>
  <c r="D336" i="8"/>
  <c r="B336" i="8"/>
  <c r="B241" i="8"/>
  <c r="D185" i="8"/>
  <c r="B185" i="8"/>
  <c r="D108" i="8"/>
  <c r="B108" i="8"/>
  <c r="D63" i="8"/>
  <c r="B63" i="8"/>
  <c r="B62" i="8"/>
  <c r="B82" i="8"/>
  <c r="D462" i="8"/>
  <c r="D461" i="8"/>
  <c r="D460" i="8"/>
  <c r="D459" i="8"/>
  <c r="D457" i="8"/>
  <c r="D456" i="8"/>
  <c r="D449" i="8"/>
  <c r="D448" i="8"/>
  <c r="D447" i="8"/>
  <c r="D446" i="8"/>
  <c r="D445" i="8"/>
  <c r="D444" i="8"/>
  <c r="D443" i="8"/>
  <c r="C456" i="8"/>
  <c r="C457" i="8"/>
  <c r="C459" i="8"/>
  <c r="C460" i="8"/>
  <c r="C461" i="8"/>
  <c r="C462" i="8"/>
  <c r="C463" i="8"/>
  <c r="C443" i="8"/>
  <c r="C444" i="8"/>
  <c r="C445" i="8"/>
  <c r="C446" i="8"/>
  <c r="C447" i="8"/>
  <c r="C448" i="8"/>
  <c r="C449" i="8"/>
  <c r="D436" i="8"/>
  <c r="D435" i="8"/>
  <c r="D434" i="8"/>
  <c r="D433" i="8"/>
  <c r="D432" i="8"/>
  <c r="D431" i="8"/>
  <c r="D430" i="8"/>
  <c r="C430" i="8"/>
  <c r="C431" i="8"/>
  <c r="C432" i="8"/>
  <c r="C433" i="8"/>
  <c r="C434" i="8"/>
  <c r="C435" i="8"/>
  <c r="C436" i="8"/>
  <c r="D423" i="8"/>
  <c r="D409" i="8"/>
  <c r="C423" i="8"/>
  <c r="C409" i="8"/>
  <c r="D401" i="8"/>
  <c r="D400" i="8"/>
  <c r="D393" i="8"/>
  <c r="D385" i="8"/>
  <c r="C385" i="8"/>
  <c r="B385" i="8"/>
  <c r="D392" i="8"/>
  <c r="D383" i="8"/>
  <c r="D382" i="8"/>
  <c r="D365" i="8"/>
  <c r="C400" i="8"/>
  <c r="C401" i="8"/>
  <c r="C392" i="8"/>
  <c r="C393" i="8"/>
  <c r="C382" i="8"/>
  <c r="C383" i="8"/>
  <c r="C384" i="8"/>
  <c r="C365" i="8"/>
  <c r="D358" i="8"/>
  <c r="D337" i="8"/>
  <c r="D335" i="8"/>
  <c r="D328" i="8"/>
  <c r="D327" i="8"/>
  <c r="D326" i="8"/>
  <c r="C358" i="8"/>
  <c r="C335" i="8"/>
  <c r="C336" i="8"/>
  <c r="C337" i="8"/>
  <c r="C326" i="8"/>
  <c r="C327" i="8"/>
  <c r="C328" i="8"/>
  <c r="D319" i="8"/>
  <c r="D318" i="8"/>
  <c r="D317" i="8"/>
  <c r="D310" i="8"/>
  <c r="D309" i="8"/>
  <c r="D302" i="8"/>
  <c r="D301" i="8"/>
  <c r="D282" i="8"/>
  <c r="C317" i="8"/>
  <c r="C318" i="8"/>
  <c r="C319" i="8"/>
  <c r="C309" i="8"/>
  <c r="C310" i="8"/>
  <c r="C301" i="8"/>
  <c r="C302" i="8"/>
  <c r="C282" i="8"/>
  <c r="D275" i="8"/>
  <c r="D268" i="8"/>
  <c r="D267" i="8"/>
  <c r="D266" i="8"/>
  <c r="D265" i="8"/>
  <c r="D250" i="8"/>
  <c r="D249" i="8"/>
  <c r="C275" i="8"/>
  <c r="C265" i="8"/>
  <c r="C266" i="8"/>
  <c r="C267" i="8"/>
  <c r="C268" i="8"/>
  <c r="C249" i="8"/>
  <c r="C250" i="8"/>
  <c r="D242" i="8"/>
  <c r="D222" i="8"/>
  <c r="D221" i="8"/>
  <c r="D220" i="8"/>
  <c r="D213" i="8"/>
  <c r="D212" i="8"/>
  <c r="D211" i="8"/>
  <c r="C241" i="8"/>
  <c r="C242" i="8"/>
  <c r="C220" i="8"/>
  <c r="C221" i="8"/>
  <c r="C222" i="8"/>
  <c r="C211" i="8"/>
  <c r="C212" i="8"/>
  <c r="C213" i="8"/>
  <c r="D204" i="8"/>
  <c r="D203" i="8"/>
  <c r="D202" i="8"/>
  <c r="D194" i="8"/>
  <c r="D193" i="8"/>
  <c r="D186" i="8"/>
  <c r="D184" i="8"/>
  <c r="C202" i="8"/>
  <c r="C203" i="8"/>
  <c r="C204" i="8"/>
  <c r="C193" i="8"/>
  <c r="C194" i="8"/>
  <c r="C195" i="8"/>
  <c r="C184" i="8"/>
  <c r="C185" i="8"/>
  <c r="C186" i="8"/>
  <c r="D177" i="8"/>
  <c r="D176" i="8"/>
  <c r="D169" i="8"/>
  <c r="D168" i="8"/>
  <c r="D150" i="8"/>
  <c r="D120" i="8"/>
  <c r="D119" i="8"/>
  <c r="D118" i="8"/>
  <c r="C176" i="8"/>
  <c r="C177" i="8"/>
  <c r="C168" i="8"/>
  <c r="C169" i="8"/>
  <c r="C150" i="8"/>
  <c r="C118" i="8"/>
  <c r="C119" i="8"/>
  <c r="C120" i="8"/>
  <c r="D111" i="8"/>
  <c r="D101" i="8"/>
  <c r="D100" i="8"/>
  <c r="D99" i="8"/>
  <c r="D92" i="8"/>
  <c r="C108" i="8"/>
  <c r="C111" i="8"/>
  <c r="C99" i="8"/>
  <c r="C100" i="8"/>
  <c r="C101" i="8"/>
  <c r="C92" i="8"/>
  <c r="D84" i="8"/>
  <c r="D83" i="8"/>
  <c r="D82" i="8"/>
  <c r="D75" i="8"/>
  <c r="D74" i="8"/>
  <c r="D73" i="8"/>
  <c r="D72" i="8"/>
  <c r="D65" i="8"/>
  <c r="D64" i="8"/>
  <c r="D62" i="8"/>
  <c r="C82" i="8"/>
  <c r="C83" i="8"/>
  <c r="C84" i="8"/>
  <c r="C72" i="8"/>
  <c r="C73" i="8"/>
  <c r="C74" i="8"/>
  <c r="C75" i="8"/>
  <c r="C62" i="8"/>
  <c r="C63" i="8"/>
  <c r="C64" i="8"/>
  <c r="C65" i="8"/>
  <c r="D55" i="8"/>
  <c r="D54" i="8"/>
  <c r="D53" i="8"/>
  <c r="D44" i="8"/>
  <c r="C53" i="8"/>
  <c r="C54" i="8"/>
  <c r="C55" i="8"/>
  <c r="C44" i="8"/>
  <c r="D38" i="8"/>
  <c r="C38" i="8"/>
  <c r="D37" i="8"/>
  <c r="D36" i="8"/>
  <c r="D29" i="8"/>
  <c r="D28" i="8"/>
  <c r="D11" i="8"/>
  <c r="B462" i="8"/>
  <c r="B461" i="8"/>
  <c r="B460" i="8"/>
  <c r="B457" i="8"/>
  <c r="B456" i="8"/>
  <c r="B449" i="8"/>
  <c r="B448" i="8"/>
  <c r="B447" i="8"/>
  <c r="B446" i="8"/>
  <c r="B445" i="8"/>
  <c r="B444" i="8"/>
  <c r="B443" i="8"/>
  <c r="B436" i="8"/>
  <c r="B435" i="8"/>
  <c r="B434" i="8"/>
  <c r="B433" i="8"/>
  <c r="B432" i="8"/>
  <c r="B431" i="8"/>
  <c r="B430" i="8"/>
  <c r="B423" i="8"/>
  <c r="B401" i="8"/>
  <c r="B400" i="8"/>
  <c r="B393" i="8"/>
  <c r="B392" i="8"/>
  <c r="B384" i="8"/>
  <c r="B383" i="8"/>
  <c r="B382" i="8"/>
  <c r="B365" i="8"/>
  <c r="B358" i="8"/>
  <c r="B337" i="8"/>
  <c r="B335" i="8"/>
  <c r="B328" i="8"/>
  <c r="B327" i="8"/>
  <c r="B326" i="8"/>
  <c r="B319" i="8"/>
  <c r="B318" i="8"/>
  <c r="B317" i="8"/>
  <c r="B310" i="8"/>
  <c r="B309" i="8"/>
  <c r="B302" i="8"/>
  <c r="B301" i="8"/>
  <c r="B282" i="8"/>
  <c r="B275" i="8"/>
  <c r="B268" i="8"/>
  <c r="B267" i="8"/>
  <c r="B266" i="8"/>
  <c r="B265" i="8"/>
  <c r="B250" i="8"/>
  <c r="B249" i="8"/>
  <c r="B242" i="8"/>
  <c r="B222" i="8"/>
  <c r="B221" i="8"/>
  <c r="B220" i="8"/>
  <c r="B213" i="8"/>
  <c r="B212" i="8"/>
  <c r="B211" i="8"/>
  <c r="B204" i="8"/>
  <c r="B203" i="8"/>
  <c r="B202" i="8"/>
  <c r="B195" i="8"/>
  <c r="B194" i="8"/>
  <c r="B193" i="8"/>
  <c r="B186" i="8"/>
  <c r="B184" i="8"/>
  <c r="B177" i="8"/>
  <c r="B176" i="8"/>
  <c r="B169" i="8"/>
  <c r="B168" i="8"/>
  <c r="B150" i="8"/>
  <c r="B151" i="8" s="1"/>
  <c r="B120" i="8"/>
  <c r="B119" i="8"/>
  <c r="B118" i="8"/>
  <c r="B111" i="8"/>
  <c r="B110" i="8"/>
  <c r="B109" i="8"/>
  <c r="B101" i="8"/>
  <c r="B100" i="8"/>
  <c r="B99" i="8"/>
  <c r="B92" i="8"/>
  <c r="B85" i="8"/>
  <c r="B84" i="8"/>
  <c r="B83" i="8"/>
  <c r="B75" i="8"/>
  <c r="B74" i="8"/>
  <c r="B73" i="8"/>
  <c r="B72" i="8"/>
  <c r="B65" i="8"/>
  <c r="B64" i="8"/>
  <c r="B55" i="8"/>
  <c r="B54" i="8"/>
  <c r="B53" i="8"/>
  <c r="B44" i="8"/>
  <c r="B45" i="8" s="1"/>
  <c r="B29" i="8"/>
  <c r="B28" i="8"/>
  <c r="B11" i="8"/>
  <c r="F24" i="6"/>
  <c r="F23" i="6"/>
  <c r="F22" i="6"/>
  <c r="F21" i="6"/>
  <c r="F20" i="6"/>
  <c r="I378" i="4" l="1"/>
  <c r="H378" i="4"/>
  <c r="D241" i="8"/>
  <c r="D109" i="8"/>
  <c r="D110" i="8"/>
  <c r="C110" i="8"/>
  <c r="C85" i="8"/>
  <c r="C416" i="8"/>
  <c r="B386" i="8"/>
  <c r="B196" i="8"/>
  <c r="B243" i="8"/>
  <c r="E108" i="8" l="1"/>
  <c r="E241" i="8"/>
  <c r="E185" i="8"/>
  <c r="E385" i="8"/>
  <c r="J535" i="4"/>
  <c r="J474" i="4"/>
  <c r="J453" i="4"/>
  <c r="J443" i="4"/>
  <c r="J438" i="4"/>
  <c r="J393" i="4"/>
  <c r="J217" i="4"/>
  <c r="J211" i="4"/>
  <c r="J205" i="4"/>
  <c r="J200" i="4"/>
  <c r="J195" i="4"/>
  <c r="J165" i="4"/>
  <c r="D283" i="8"/>
  <c r="I535" i="4" l="1"/>
  <c r="H535" i="4"/>
  <c r="E463" i="8" l="1"/>
  <c r="E336" i="8"/>
  <c r="E64" i="8"/>
  <c r="E63" i="8"/>
  <c r="E11" i="8"/>
  <c r="E12" i="8" s="1"/>
  <c r="E21" i="8"/>
  <c r="E22" i="8" s="1"/>
  <c r="E28" i="8"/>
  <c r="E29" i="8"/>
  <c r="E36" i="8"/>
  <c r="E37" i="8"/>
  <c r="E38" i="8"/>
  <c r="E44" i="8"/>
  <c r="E45" i="8" s="1"/>
  <c r="E53" i="8"/>
  <c r="E54" i="8"/>
  <c r="E55" i="8"/>
  <c r="E62" i="8"/>
  <c r="E65" i="8"/>
  <c r="E72" i="8"/>
  <c r="E73" i="8"/>
  <c r="E74" i="8"/>
  <c r="E75" i="8"/>
  <c r="E82" i="8"/>
  <c r="E83" i="8"/>
  <c r="E84" i="8"/>
  <c r="E85" i="8"/>
  <c r="E92" i="8"/>
  <c r="E93" i="8" s="1"/>
  <c r="E99" i="8"/>
  <c r="E100" i="8"/>
  <c r="E101" i="8"/>
  <c r="E109" i="8"/>
  <c r="E110" i="8"/>
  <c r="E111" i="8"/>
  <c r="E118" i="8"/>
  <c r="E119" i="8"/>
  <c r="E120" i="8"/>
  <c r="E126" i="8"/>
  <c r="E130" i="8"/>
  <c r="E133" i="8" s="1"/>
  <c r="E131" i="8"/>
  <c r="E132" i="8"/>
  <c r="E138" i="8"/>
  <c r="E142" i="8"/>
  <c r="E144" i="8" s="1"/>
  <c r="E143" i="8"/>
  <c r="E150" i="8"/>
  <c r="E151" i="8" s="1"/>
  <c r="E156" i="8"/>
  <c r="E160" i="8"/>
  <c r="E162" i="8" s="1"/>
  <c r="E161" i="8"/>
  <c r="E168" i="8"/>
  <c r="E169" i="8"/>
  <c r="E176" i="8"/>
  <c r="E177" i="8"/>
  <c r="E184" i="8"/>
  <c r="E186" i="8"/>
  <c r="E193" i="8"/>
  <c r="E194" i="8"/>
  <c r="E202" i="8"/>
  <c r="E203" i="8"/>
  <c r="E204" i="8"/>
  <c r="E211" i="8"/>
  <c r="E212" i="8"/>
  <c r="E213" i="8"/>
  <c r="E220" i="8"/>
  <c r="E221" i="8"/>
  <c r="E222" i="8"/>
  <c r="E228" i="8"/>
  <c r="E232" i="8"/>
  <c r="E235" i="8" s="1"/>
  <c r="E233" i="8"/>
  <c r="E234" i="8"/>
  <c r="E242" i="8"/>
  <c r="E249" i="8"/>
  <c r="E250" i="8"/>
  <c r="E257" i="8"/>
  <c r="E258" i="8" s="1"/>
  <c r="E265" i="8"/>
  <c r="E266" i="8"/>
  <c r="E267" i="8"/>
  <c r="E268" i="8"/>
  <c r="E275" i="8"/>
  <c r="E276" i="8" s="1"/>
  <c r="E282" i="8"/>
  <c r="E283" i="8" s="1"/>
  <c r="E288" i="8"/>
  <c r="E292" i="8"/>
  <c r="E294" i="8" s="1"/>
  <c r="E293" i="8"/>
  <c r="E301" i="8"/>
  <c r="E302" i="8"/>
  <c r="E309" i="8"/>
  <c r="E310" i="8"/>
  <c r="E317" i="8"/>
  <c r="E318" i="8"/>
  <c r="E319" i="8"/>
  <c r="E326" i="8"/>
  <c r="E327" i="8"/>
  <c r="E328" i="8"/>
  <c r="E335" i="8"/>
  <c r="E337" i="8"/>
  <c r="E343" i="8"/>
  <c r="E347" i="8"/>
  <c r="E348" i="8" s="1"/>
  <c r="E353" i="8"/>
  <c r="E357" i="8"/>
  <c r="E358" i="8"/>
  <c r="E359" i="8" s="1"/>
  <c r="E365" i="8"/>
  <c r="E366" i="8" s="1"/>
  <c r="E371" i="8"/>
  <c r="E375" i="8"/>
  <c r="E376" i="8" s="1"/>
  <c r="E382" i="8"/>
  <c r="E383" i="8"/>
  <c r="E392" i="8"/>
  <c r="E393" i="8"/>
  <c r="E400" i="8"/>
  <c r="E401" i="8"/>
  <c r="E408" i="8"/>
  <c r="E409" i="8"/>
  <c r="E416" i="8"/>
  <c r="E417" i="8" s="1"/>
  <c r="E423" i="8"/>
  <c r="E424" i="8" s="1"/>
  <c r="E430" i="8"/>
  <c r="E431" i="8"/>
  <c r="E432" i="8"/>
  <c r="E433" i="8"/>
  <c r="E434" i="8"/>
  <c r="E435" i="8"/>
  <c r="E436" i="8"/>
  <c r="E443" i="8"/>
  <c r="E444" i="8"/>
  <c r="E445" i="8"/>
  <c r="E446" i="8"/>
  <c r="E447" i="8"/>
  <c r="E448" i="8"/>
  <c r="E449" i="8"/>
  <c r="E456" i="8"/>
  <c r="E457" i="8"/>
  <c r="E459" i="8"/>
  <c r="E460" i="8"/>
  <c r="E461" i="8"/>
  <c r="E462" i="8"/>
  <c r="D170" i="8"/>
  <c r="E386" i="8" l="1"/>
  <c r="E251" i="8"/>
  <c r="E311" i="8"/>
  <c r="E223" i="8"/>
  <c r="E320" i="8"/>
  <c r="E410" i="8"/>
  <c r="E303" i="8"/>
  <c r="E121" i="8"/>
  <c r="H464" i="8"/>
  <c r="E402" i="8"/>
  <c r="E394" i="8"/>
  <c r="E450" i="8"/>
  <c r="E437" i="8"/>
  <c r="E338" i="8"/>
  <c r="E329" i="8"/>
  <c r="E269" i="8"/>
  <c r="E464" i="8"/>
  <c r="G464" i="8" s="1"/>
  <c r="E243" i="8"/>
  <c r="E214" i="8"/>
  <c r="E205" i="8"/>
  <c r="E196" i="8"/>
  <c r="E187" i="8"/>
  <c r="E178" i="8"/>
  <c r="E170" i="8"/>
  <c r="E112" i="8"/>
  <c r="E102" i="8"/>
  <c r="E86" i="8"/>
  <c r="E76" i="8"/>
  <c r="E66" i="8"/>
  <c r="E56" i="8"/>
  <c r="E39" i="8"/>
  <c r="E30" i="8"/>
  <c r="G424" i="8" l="1"/>
  <c r="G450" i="8"/>
  <c r="E467" i="8"/>
  <c r="G467" i="8" l="1"/>
  <c r="G393" i="4"/>
  <c r="G542" i="4"/>
  <c r="G528" i="4"/>
  <c r="G520" i="4"/>
  <c r="G508" i="4"/>
  <c r="G484" i="4"/>
  <c r="H484" i="4" s="1"/>
  <c r="G474" i="4"/>
  <c r="G459" i="4"/>
  <c r="G453" i="4"/>
  <c r="G443" i="4"/>
  <c r="G438" i="4"/>
  <c r="G432" i="4"/>
  <c r="G361" i="4"/>
  <c r="G347" i="4"/>
  <c r="G327" i="4"/>
  <c r="G310" i="4"/>
  <c r="G285" i="4"/>
  <c r="G261" i="4"/>
  <c r="G211" i="4"/>
  <c r="G205" i="4"/>
  <c r="G200" i="4"/>
  <c r="G195" i="4"/>
  <c r="G189" i="4"/>
  <c r="G165" i="4"/>
  <c r="G154" i="4"/>
  <c r="G149" i="4"/>
  <c r="G136" i="4"/>
  <c r="G121" i="4"/>
  <c r="G106" i="4"/>
  <c r="G89" i="4"/>
  <c r="G42" i="4"/>
  <c r="G19" i="4"/>
  <c r="H19" i="4" s="1"/>
  <c r="G13" i="4"/>
  <c r="I474" i="4" l="1"/>
  <c r="H474" i="4"/>
  <c r="I195" i="4"/>
  <c r="H195" i="4"/>
  <c r="I200" i="4"/>
  <c r="H200" i="4"/>
  <c r="H508" i="4"/>
  <c r="I508" i="4"/>
  <c r="I121" i="4"/>
  <c r="H121" i="4"/>
  <c r="H205" i="4"/>
  <c r="I205" i="4"/>
  <c r="H432" i="4"/>
  <c r="I432" i="4"/>
  <c r="I520" i="4"/>
  <c r="H520" i="4"/>
  <c r="I189" i="4"/>
  <c r="H189" i="4"/>
  <c r="I89" i="4"/>
  <c r="H89" i="4"/>
  <c r="I347" i="4"/>
  <c r="H347" i="4"/>
  <c r="I361" i="4"/>
  <c r="H361" i="4"/>
  <c r="I136" i="4"/>
  <c r="H136" i="4"/>
  <c r="H211" i="4"/>
  <c r="I211" i="4"/>
  <c r="I438" i="4"/>
  <c r="H438" i="4"/>
  <c r="H528" i="4"/>
  <c r="I528" i="4"/>
  <c r="H149" i="4"/>
  <c r="I149" i="4"/>
  <c r="H261" i="4"/>
  <c r="I261" i="4"/>
  <c r="I443" i="4"/>
  <c r="H443" i="4"/>
  <c r="H542" i="4"/>
  <c r="I542" i="4"/>
  <c r="I327" i="4"/>
  <c r="H327" i="4"/>
  <c r="H106" i="4"/>
  <c r="I106" i="4"/>
  <c r="H154" i="4"/>
  <c r="I154" i="4"/>
  <c r="I285" i="4"/>
  <c r="H285" i="4"/>
  <c r="I453" i="4"/>
  <c r="H453" i="4"/>
  <c r="H393" i="4"/>
  <c r="I393" i="4"/>
  <c r="I165" i="4"/>
  <c r="H165" i="4"/>
  <c r="H310" i="4"/>
  <c r="I310" i="4"/>
  <c r="H459" i="4"/>
  <c r="I459" i="4"/>
  <c r="F18" i="6"/>
  <c r="I19" i="4"/>
  <c r="H13" i="4"/>
  <c r="I13" i="4" l="1"/>
  <c r="B416" i="8" l="1"/>
  <c r="C408" i="8" l="1"/>
  <c r="D408" i="8"/>
  <c r="G217" i="4"/>
  <c r="B409" i="8"/>
  <c r="B459" i="8"/>
  <c r="B408" i="8"/>
  <c r="G546" i="4" l="1"/>
  <c r="G42" i="6" s="1"/>
  <c r="I217" i="4"/>
  <c r="H217" i="4"/>
  <c r="F17" i="6"/>
  <c r="D417" i="8" l="1"/>
  <c r="D386" i="8"/>
  <c r="D366" i="8"/>
  <c r="D320" i="8" l="1"/>
  <c r="D410" i="8"/>
  <c r="B417" i="8"/>
  <c r="B93" i="8"/>
  <c r="B66" i="8" l="1"/>
  <c r="B76" i="8"/>
  <c r="B102" i="8"/>
  <c r="B112" i="8"/>
  <c r="B394" i="8"/>
  <c r="B402" i="8"/>
  <c r="B410" i="8"/>
  <c r="B86" i="8"/>
  <c r="B464" i="8"/>
  <c r="B121" i="8"/>
  <c r="D56" i="8"/>
  <c r="B320" i="8" l="1"/>
  <c r="D359" i="8" l="1"/>
  <c r="B359" i="8"/>
  <c r="B357" i="8"/>
  <c r="H33" i="6" l="1"/>
  <c r="H31" i="6"/>
  <c r="H30" i="6"/>
  <c r="H29" i="6"/>
  <c r="H28" i="6"/>
  <c r="B10" i="11" l="1"/>
  <c r="B9" i="11"/>
  <c r="H6" i="12" l="1"/>
  <c r="H5" i="12"/>
  <c r="S5" i="12"/>
  <c r="S6" i="12"/>
  <c r="A401" i="8" l="1"/>
  <c r="A400" i="8"/>
  <c r="A409" i="8"/>
  <c r="A408" i="8"/>
  <c r="A416" i="8"/>
  <c r="B420" i="8"/>
  <c r="A423" i="8"/>
  <c r="B440" i="8"/>
  <c r="B427" i="8"/>
  <c r="B413" i="8"/>
  <c r="B405" i="8"/>
  <c r="B397" i="8"/>
  <c r="A393" i="8"/>
  <c r="A392" i="8"/>
  <c r="B389" i="8"/>
  <c r="B379" i="8"/>
  <c r="B362" i="8"/>
  <c r="B332" i="8"/>
  <c r="B323" i="8"/>
  <c r="B314" i="8"/>
  <c r="B306" i="8"/>
  <c r="B279" i="8"/>
  <c r="B298" i="8"/>
  <c r="B272" i="8"/>
  <c r="B262" i="8"/>
  <c r="B246" i="8"/>
  <c r="B238" i="8"/>
  <c r="B217" i="8"/>
  <c r="B208" i="8"/>
  <c r="B199" i="8"/>
  <c r="B190" i="8"/>
  <c r="B181" i="8"/>
  <c r="B173" i="8"/>
  <c r="B165" i="8"/>
  <c r="B147" i="8"/>
  <c r="B115" i="8"/>
  <c r="B105" i="8"/>
  <c r="B96" i="8"/>
  <c r="B89" i="8"/>
  <c r="B79" i="8"/>
  <c r="B69" i="8"/>
  <c r="B59" i="8"/>
  <c r="B50" i="8"/>
  <c r="B41" i="8"/>
  <c r="B33" i="8"/>
  <c r="B25" i="8"/>
  <c r="B8" i="8"/>
  <c r="A449" i="8" l="1"/>
  <c r="A448" i="8"/>
  <c r="A447" i="8"/>
  <c r="A446" i="8"/>
  <c r="A445" i="8"/>
  <c r="A444" i="8"/>
  <c r="A443" i="8"/>
  <c r="A436" i="8"/>
  <c r="A435" i="8"/>
  <c r="A434" i="8"/>
  <c r="A433" i="8"/>
  <c r="A432" i="8"/>
  <c r="A431" i="8"/>
  <c r="A430" i="8"/>
  <c r="B450" i="8" l="1"/>
  <c r="B437" i="8"/>
  <c r="D450" i="8"/>
  <c r="D437" i="8"/>
  <c r="D424" i="8" l="1"/>
  <c r="C424" i="8"/>
  <c r="B424" i="8"/>
  <c r="C421" i="8"/>
  <c r="C417" i="8"/>
  <c r="C414" i="8"/>
  <c r="C406" i="8"/>
  <c r="C398" i="8"/>
  <c r="C390" i="8"/>
  <c r="C441" i="8"/>
  <c r="C428" i="8"/>
  <c r="C380" i="8"/>
  <c r="D375" i="8"/>
  <c r="D376" i="8" s="1"/>
  <c r="C375" i="8"/>
  <c r="C376" i="8" s="1"/>
  <c r="B375" i="8"/>
  <c r="B376" i="8" s="1"/>
  <c r="A373" i="8"/>
  <c r="D371" i="8"/>
  <c r="C371" i="8"/>
  <c r="B371" i="8"/>
  <c r="B369" i="8"/>
  <c r="A369" i="8"/>
  <c r="C366" i="8"/>
  <c r="B366" i="8"/>
  <c r="C363" i="8"/>
  <c r="D357" i="8"/>
  <c r="C357" i="8"/>
  <c r="C359" i="8" s="1"/>
  <c r="A355" i="8"/>
  <c r="D353" i="8"/>
  <c r="C353" i="8"/>
  <c r="B353" i="8"/>
  <c r="B351" i="8"/>
  <c r="A351" i="8"/>
  <c r="D347" i="8"/>
  <c r="D348" i="8" s="1"/>
  <c r="C347" i="8"/>
  <c r="C348" i="8" s="1"/>
  <c r="B347" i="8"/>
  <c r="B348" i="8" s="1"/>
  <c r="A345" i="8"/>
  <c r="D343" i="8"/>
  <c r="C343" i="8"/>
  <c r="B343" i="8"/>
  <c r="B341" i="8"/>
  <c r="A341" i="8"/>
  <c r="B338" i="8"/>
  <c r="C333" i="8"/>
  <c r="C324" i="8"/>
  <c r="C315" i="8"/>
  <c r="B311" i="8"/>
  <c r="C307" i="8"/>
  <c r="C299" i="8"/>
  <c r="D293" i="8"/>
  <c r="C293" i="8"/>
  <c r="B293" i="8"/>
  <c r="D292" i="8"/>
  <c r="D294" i="8" s="1"/>
  <c r="C292" i="8"/>
  <c r="C294" i="8" s="1"/>
  <c r="B292" i="8"/>
  <c r="B294" i="8" s="1"/>
  <c r="A290" i="8"/>
  <c r="D288" i="8"/>
  <c r="C288" i="8"/>
  <c r="B288" i="8"/>
  <c r="B286" i="8"/>
  <c r="A286" i="8"/>
  <c r="C283" i="8"/>
  <c r="B283" i="8"/>
  <c r="C280" i="8"/>
  <c r="D276" i="8"/>
  <c r="C276" i="8"/>
  <c r="B276" i="8"/>
  <c r="C273" i="8"/>
  <c r="C263" i="8"/>
  <c r="C454" i="8"/>
  <c r="D257" i="8"/>
  <c r="D258" i="8" s="1"/>
  <c r="C257" i="8"/>
  <c r="C258" i="8" s="1"/>
  <c r="B257" i="8"/>
  <c r="B258" i="8" s="1"/>
  <c r="C255" i="8"/>
  <c r="A255" i="8"/>
  <c r="A254" i="8"/>
  <c r="C247" i="8"/>
  <c r="C239" i="8"/>
  <c r="D234" i="8"/>
  <c r="C234" i="8"/>
  <c r="B234" i="8"/>
  <c r="D233" i="8"/>
  <c r="C233" i="8"/>
  <c r="B233" i="8"/>
  <c r="D232" i="8"/>
  <c r="D235" i="8" s="1"/>
  <c r="C232" i="8"/>
  <c r="C235" i="8" s="1"/>
  <c r="B232" i="8"/>
  <c r="B235" i="8" s="1"/>
  <c r="A230" i="8"/>
  <c r="D228" i="8"/>
  <c r="C228" i="8"/>
  <c r="B228" i="8"/>
  <c r="B226" i="8"/>
  <c r="A226" i="8"/>
  <c r="C218" i="8"/>
  <c r="C209" i="8"/>
  <c r="B205" i="8"/>
  <c r="C200" i="8"/>
  <c r="C191" i="8"/>
  <c r="C182" i="8"/>
  <c r="C178" i="8"/>
  <c r="B178" i="8"/>
  <c r="C174" i="8"/>
  <c r="C166" i="8"/>
  <c r="D161" i="8"/>
  <c r="C161" i="8"/>
  <c r="B161" i="8"/>
  <c r="D160" i="8"/>
  <c r="D162" i="8" s="1"/>
  <c r="C160" i="8"/>
  <c r="C162" i="8" s="1"/>
  <c r="B160" i="8"/>
  <c r="B162" i="8" s="1"/>
  <c r="A158" i="8"/>
  <c r="D156" i="8"/>
  <c r="C156" i="8"/>
  <c r="B156" i="8"/>
  <c r="B154" i="8"/>
  <c r="A154" i="8"/>
  <c r="D151" i="8"/>
  <c r="C151" i="8"/>
  <c r="C148" i="8"/>
  <c r="D143" i="8"/>
  <c r="C143" i="8"/>
  <c r="B143" i="8"/>
  <c r="D142" i="8"/>
  <c r="D144" i="8" s="1"/>
  <c r="C142" i="8"/>
  <c r="C144" i="8" s="1"/>
  <c r="B142" i="8"/>
  <c r="B144" i="8" s="1"/>
  <c r="A140" i="8"/>
  <c r="D138" i="8"/>
  <c r="C138" i="8"/>
  <c r="B138" i="8"/>
  <c r="B136" i="8"/>
  <c r="A136" i="8"/>
  <c r="D132" i="8"/>
  <c r="C132" i="8"/>
  <c r="B132" i="8"/>
  <c r="D131" i="8"/>
  <c r="C131" i="8"/>
  <c r="B131" i="8"/>
  <c r="D130" i="8"/>
  <c r="D133" i="8" s="1"/>
  <c r="C130" i="8"/>
  <c r="C133" i="8" s="1"/>
  <c r="B130" i="8"/>
  <c r="B133" i="8" s="1"/>
  <c r="A128" i="8"/>
  <c r="D126" i="8"/>
  <c r="C126" i="8"/>
  <c r="B126" i="8"/>
  <c r="B124" i="8"/>
  <c r="A124" i="8"/>
  <c r="C116" i="8"/>
  <c r="C106" i="8"/>
  <c r="C97" i="8"/>
  <c r="D93" i="8"/>
  <c r="C93" i="8"/>
  <c r="C90" i="8"/>
  <c r="C80" i="8"/>
  <c r="C70" i="8"/>
  <c r="C60" i="8"/>
  <c r="C51" i="8"/>
  <c r="D45" i="8"/>
  <c r="C45" i="8"/>
  <c r="C42" i="8"/>
  <c r="C37" i="8"/>
  <c r="C36" i="8"/>
  <c r="C34" i="8"/>
  <c r="A30" i="8"/>
  <c r="C29" i="8"/>
  <c r="C28" i="8"/>
  <c r="C26" i="8"/>
  <c r="D21" i="8"/>
  <c r="D22" i="8" s="1"/>
  <c r="C21" i="8"/>
  <c r="C22" i="8" s="1"/>
  <c r="B21" i="8"/>
  <c r="B22" i="8" s="1"/>
  <c r="D19" i="8"/>
  <c r="C19" i="8"/>
  <c r="A19" i="8"/>
  <c r="C17" i="8"/>
  <c r="B17" i="8"/>
  <c r="B15" i="8"/>
  <c r="A15" i="8"/>
  <c r="D12" i="8"/>
  <c r="C11" i="8"/>
  <c r="C12" i="8" s="1"/>
  <c r="B12" i="8"/>
  <c r="C5" i="8"/>
  <c r="C3" i="8"/>
  <c r="D214" i="8" l="1"/>
  <c r="C303" i="8"/>
  <c r="C311" i="8"/>
  <c r="C39" i="8"/>
  <c r="C205" i="8"/>
  <c r="C386" i="8"/>
  <c r="D303" i="8"/>
  <c r="D329" i="8"/>
  <c r="D66" i="8"/>
  <c r="C76" i="8"/>
  <c r="C121" i="8"/>
  <c r="B223" i="8"/>
  <c r="C30" i="8"/>
  <c r="B187" i="8"/>
  <c r="B214" i="8"/>
  <c r="D251" i="8"/>
  <c r="D464" i="8"/>
  <c r="C269" i="8"/>
  <c r="B329" i="8"/>
  <c r="C56" i="8"/>
  <c r="D205" i="8"/>
  <c r="D311" i="8"/>
  <c r="C320" i="8"/>
  <c r="B170" i="8"/>
  <c r="C243" i="8"/>
  <c r="B251" i="8"/>
  <c r="B30" i="8"/>
  <c r="C170" i="8"/>
  <c r="D196" i="8"/>
  <c r="D223" i="8"/>
  <c r="D243" i="8"/>
  <c r="C251" i="8"/>
  <c r="C464" i="8"/>
  <c r="B269" i="8"/>
  <c r="D338" i="8"/>
  <c r="D30" i="8"/>
  <c r="B39" i="8"/>
  <c r="C66" i="8"/>
  <c r="D102" i="8"/>
  <c r="D178" i="8"/>
  <c r="C187" i="8"/>
  <c r="C214" i="8"/>
  <c r="D269" i="8"/>
  <c r="B303" i="8"/>
  <c r="C329" i="8"/>
  <c r="B56" i="8"/>
  <c r="C102" i="8"/>
  <c r="D121" i="8"/>
  <c r="D76" i="8"/>
  <c r="C223" i="8"/>
  <c r="C338" i="8"/>
  <c r="D187" i="8"/>
  <c r="C112" i="8"/>
  <c r="D86" i="8"/>
  <c r="C86" i="8"/>
  <c r="D112" i="8"/>
  <c r="D39" i="8"/>
  <c r="C394" i="8"/>
  <c r="D402" i="8"/>
  <c r="C410" i="8"/>
  <c r="C450" i="8"/>
  <c r="D394" i="8"/>
  <c r="C402" i="8"/>
  <c r="C196" i="8"/>
  <c r="F12" i="6"/>
  <c r="F29" i="6" s="1"/>
  <c r="D467" i="8" l="1"/>
  <c r="B467" i="8"/>
  <c r="B472" i="8"/>
  <c r="H42" i="6"/>
  <c r="S3" i="12"/>
  <c r="H3" i="12"/>
  <c r="H4" i="12"/>
  <c r="S4" i="12"/>
  <c r="S7" i="12" l="1"/>
  <c r="H7" i="12"/>
  <c r="H27" i="6" l="1"/>
  <c r="C437" i="8"/>
  <c r="C467" i="8" s="1"/>
  <c r="B11" i="11" l="1"/>
  <c r="B8" i="11" l="1"/>
  <c r="B6" i="11" l="1"/>
  <c r="B7" i="11" l="1"/>
  <c r="B4" i="11" l="1"/>
  <c r="B5" i="11"/>
  <c r="H26" i="6" l="1"/>
  <c r="H41" i="6" s="1"/>
  <c r="F25" i="6" l="1"/>
  <c r="F28" i="6" s="1"/>
  <c r="G35" i="6" l="1"/>
  <c r="F27" i="6"/>
  <c r="F30" i="6" s="1"/>
  <c r="H40" i="6"/>
  <c r="H43" i="6" s="1"/>
  <c r="G36" i="6" l="1"/>
  <c r="G37" i="6"/>
  <c r="B3" i="11" l="1"/>
  <c r="B12" i="11" s="1"/>
  <c r="J42" i="4"/>
  <c r="G17" i="6" s="1"/>
  <c r="G25" i="6" s="1"/>
  <c r="G28" i="6" s="1"/>
  <c r="G30" i="6" l="1"/>
  <c r="G41" i="6"/>
  <c r="I42" i="4"/>
  <c r="J546" i="4"/>
  <c r="H42" i="4"/>
  <c r="H546" i="4" l="1"/>
  <c r="I546" i="4"/>
  <c r="G44" i="6"/>
  <c r="G43" i="6"/>
</calcChain>
</file>

<file path=xl/sharedStrings.xml><?xml version="1.0" encoding="utf-8"?>
<sst xmlns="http://schemas.openxmlformats.org/spreadsheetml/2006/main" count="963" uniqueCount="462">
  <si>
    <t>BUDGET</t>
  </si>
  <si>
    <t>RESERVE FUND</t>
  </si>
  <si>
    <t xml:space="preserve">RESERVE FUND OR UNFORSEEN     </t>
  </si>
  <si>
    <t>TOTAL</t>
  </si>
  <si>
    <t xml:space="preserve">RESERVE FUND          </t>
  </si>
  <si>
    <t>MODERATOR</t>
  </si>
  <si>
    <t xml:space="preserve">SALARIES-MODERATOR            </t>
  </si>
  <si>
    <t xml:space="preserve">OFFICE SUPPLIES               </t>
  </si>
  <si>
    <t xml:space="preserve">TRAVEL                        </t>
  </si>
  <si>
    <t xml:space="preserve">DUES/SUBSCRIPTION/MEMBERSHIP  </t>
  </si>
  <si>
    <t xml:space="preserve">MODERATOR             </t>
  </si>
  <si>
    <t>SELECTMEN</t>
  </si>
  <si>
    <t xml:space="preserve">SALARIES-BOARD OF SELECTMEN   </t>
  </si>
  <si>
    <t xml:space="preserve">SALARIES-CLERICAL             </t>
  </si>
  <si>
    <t xml:space="preserve">SALARIES-TEMPORARY            </t>
  </si>
  <si>
    <t xml:space="preserve">SALARIES-OVERTIME             </t>
  </si>
  <si>
    <t xml:space="preserve">LONGEVITY                     </t>
  </si>
  <si>
    <t xml:space="preserve">R. &amp; M. VEHICLES              </t>
  </si>
  <si>
    <t xml:space="preserve">ENGINEERING FEES              </t>
  </si>
  <si>
    <t xml:space="preserve">TELEPHONE                     </t>
  </si>
  <si>
    <t xml:space="preserve">COMMUNICATIONS-ADVERTISING    </t>
  </si>
  <si>
    <t xml:space="preserve">TRAINING &amp; TESTING            </t>
  </si>
  <si>
    <t xml:space="preserve">GASOLINE                      </t>
  </si>
  <si>
    <t xml:space="preserve">ADDITIONAL EQUIPMENT          </t>
  </si>
  <si>
    <t xml:space="preserve">SELECTMEN             </t>
  </si>
  <si>
    <t>FINANCE COMMITTEE</t>
  </si>
  <si>
    <t xml:space="preserve">FINANCE COMMITTEE     </t>
  </si>
  <si>
    <t>TOWN ACCOUNTANT</t>
  </si>
  <si>
    <t xml:space="preserve">SALARIES - TOWN ACCOUNTANT    </t>
  </si>
  <si>
    <t xml:space="preserve">AUDITING                      </t>
  </si>
  <si>
    <t xml:space="preserve">GASB 45 VALUATION             </t>
  </si>
  <si>
    <t xml:space="preserve">TOWN ACCOUNTANT       </t>
  </si>
  <si>
    <t>ASSESSORS</t>
  </si>
  <si>
    <t xml:space="preserve">SALARIES - BOARD OF ASSESSORS </t>
  </si>
  <si>
    <t xml:space="preserve">R. &amp; M. OFFICE EQUIPMENT      </t>
  </si>
  <si>
    <t xml:space="preserve">SOFTWARE EXPENSE              </t>
  </si>
  <si>
    <t xml:space="preserve">ASSESSORS             </t>
  </si>
  <si>
    <t>TOWN TREASURER</t>
  </si>
  <si>
    <t xml:space="preserve">SALARIES-TREASURER            </t>
  </si>
  <si>
    <t xml:space="preserve">SALARIES - STIPEND            </t>
  </si>
  <si>
    <t xml:space="preserve">LEGAL- LAND COURT             </t>
  </si>
  <si>
    <t xml:space="preserve">POSTAGE                       </t>
  </si>
  <si>
    <t xml:space="preserve">TOWN TREASURER        </t>
  </si>
  <si>
    <t>TOWN COLLECTOR</t>
  </si>
  <si>
    <t xml:space="preserve">SALARIES-TOWN COLLECTOR       </t>
  </si>
  <si>
    <t xml:space="preserve">TOWN COLLECTOR        </t>
  </si>
  <si>
    <t>TOWN COUNSEL</t>
  </si>
  <si>
    <t xml:space="preserve">COURT JUDGEMENTS              </t>
  </si>
  <si>
    <t xml:space="preserve">TOWN COUNSEL          </t>
  </si>
  <si>
    <t>DATA PROCESSING</t>
  </si>
  <si>
    <t xml:space="preserve">SALARIES-SYSTEM ADMINISTRATOR </t>
  </si>
  <si>
    <t>SOFTWARE MAINTENANCE AGREEMENT</t>
  </si>
  <si>
    <t xml:space="preserve">INTERNET SERVICES             </t>
  </si>
  <si>
    <t xml:space="preserve">RECORD ARCHIVING              </t>
  </si>
  <si>
    <t xml:space="preserve">OTHER SUPPLIES                </t>
  </si>
  <si>
    <t xml:space="preserve">DATA PROCESSING       </t>
  </si>
  <si>
    <t>TOWN CLERK</t>
  </si>
  <si>
    <t xml:space="preserve">SALARIES-TOWN CLERK           </t>
  </si>
  <si>
    <t xml:space="preserve">TOWN CLERK            </t>
  </si>
  <si>
    <t>PLANNING BOARD</t>
  </si>
  <si>
    <t xml:space="preserve">PLANNING BOARD        </t>
  </si>
  <si>
    <t>TOWN  BUILDINGS</t>
  </si>
  <si>
    <t xml:space="preserve">SALARIES - MAINTENANCE        </t>
  </si>
  <si>
    <t xml:space="preserve">ENERGY                        </t>
  </si>
  <si>
    <t xml:space="preserve">R. &amp; M.- BUILDINGS &amp; GROUNDS  </t>
  </si>
  <si>
    <t xml:space="preserve">CUSTODIAL SERVICES            </t>
  </si>
  <si>
    <t xml:space="preserve">SUPPLIES                      </t>
  </si>
  <si>
    <t xml:space="preserve">TOWN  BUILDINGS       </t>
  </si>
  <si>
    <t>PENSIONS</t>
  </si>
  <si>
    <t xml:space="preserve">BRISTOL COUNTY RETIREMENT     </t>
  </si>
  <si>
    <t xml:space="preserve">MEDICARE                      </t>
  </si>
  <si>
    <t xml:space="preserve">PENSIONS              </t>
  </si>
  <si>
    <t>WORKERS COMPENSATION</t>
  </si>
  <si>
    <t xml:space="preserve">FRINGE BENEFIT/CHARGES        </t>
  </si>
  <si>
    <t xml:space="preserve">WORKERS COMPENSATION  </t>
  </si>
  <si>
    <t>UNEMPLOYMENT COMPENSATION</t>
  </si>
  <si>
    <t xml:space="preserve">UNEMPLOYMENT INSURANCE        </t>
  </si>
  <si>
    <t>HEALTH INSURANCE</t>
  </si>
  <si>
    <t>BLUE CROSS/ BLUE SHIELD HEALTH</t>
  </si>
  <si>
    <t xml:space="preserve">FLEXIBLE BENEFIT PLAN         </t>
  </si>
  <si>
    <t xml:space="preserve">HEALTH INSURANCE      </t>
  </si>
  <si>
    <t>LIABILITY INSURANCE</t>
  </si>
  <si>
    <t>INS. PR. DIS.-FIRE-POL. ACC. H</t>
  </si>
  <si>
    <t xml:space="preserve">LIABILITY INSURANCE           </t>
  </si>
  <si>
    <t xml:space="preserve">LIABILITY INSURANCE   </t>
  </si>
  <si>
    <t>POLICE DEPT.</t>
  </si>
  <si>
    <t xml:space="preserve">SALARIES - POLICE CHIEF       </t>
  </si>
  <si>
    <t xml:space="preserve">SALARIES- PERMANENT POSITIONS </t>
  </si>
  <si>
    <t xml:space="preserve">CLOTHING ALLOWANCE            </t>
  </si>
  <si>
    <t xml:space="preserve">R. &amp; M.- SOFTWARE             </t>
  </si>
  <si>
    <t xml:space="preserve">MEALS                         </t>
  </si>
  <si>
    <t xml:space="preserve">EQUIPMENT                     </t>
  </si>
  <si>
    <t xml:space="preserve">POLICE DEPT.          </t>
  </si>
  <si>
    <t>FIRE DEPARTMENT</t>
  </si>
  <si>
    <t xml:space="preserve">SALARIES - FIRE CHIEF         </t>
  </si>
  <si>
    <t xml:space="preserve">SALARIES-TEMPORARY-CALLMEN    </t>
  </si>
  <si>
    <t xml:space="preserve">WATER                         </t>
  </si>
  <si>
    <t xml:space="preserve">R. &amp; M.- EQUIPMENT            </t>
  </si>
  <si>
    <t xml:space="preserve">R. &amp; M.- RADIO                </t>
  </si>
  <si>
    <t xml:space="preserve">MEDICAL EXAMS                 </t>
  </si>
  <si>
    <t xml:space="preserve">TRAINING/CPR/1ST-AID          </t>
  </si>
  <si>
    <t xml:space="preserve">FIRE DEPARTMENT       </t>
  </si>
  <si>
    <t>EMERGENCY MEDICAL SERVICES</t>
  </si>
  <si>
    <t xml:space="preserve">SALARIES - DIRECTOR           </t>
  </si>
  <si>
    <t xml:space="preserve">SALARIES - FINANCE ASST       </t>
  </si>
  <si>
    <t xml:space="preserve">QUALITY ASSURANCE PROGRAM     </t>
  </si>
  <si>
    <t>VEHICLE SUPPLIES - MAINTENANCE</t>
  </si>
  <si>
    <t xml:space="preserve">MEDICAL SURGICAL SUPPLIES     </t>
  </si>
  <si>
    <t>EMERGENCY MEDICAL SERV</t>
  </si>
  <si>
    <t>BUILDING DEPARTMENT</t>
  </si>
  <si>
    <t xml:space="preserve">SALARIES- COMMISSIONER        </t>
  </si>
  <si>
    <t xml:space="preserve">SALARIES - WIRE INSPECTOR     </t>
  </si>
  <si>
    <t>SALARIES-DEPUTY BUILDING INSP.</t>
  </si>
  <si>
    <t>SALARIES-GAS/PLUMBING INSPECT.</t>
  </si>
  <si>
    <t xml:space="preserve">BUILDING DEPARTMENT   </t>
  </si>
  <si>
    <t>ANIMAL CONTROL/DOG OFFICER</t>
  </si>
  <si>
    <t xml:space="preserve">EMERGENCY VET EXPENSES        </t>
  </si>
  <si>
    <t>FORESTRY</t>
  </si>
  <si>
    <t xml:space="preserve">SALARIES-TREE WARDEN          </t>
  </si>
  <si>
    <t xml:space="preserve">TREE REMOVAL                  </t>
  </si>
  <si>
    <t xml:space="preserve">TREE PLANTING                 </t>
  </si>
  <si>
    <t xml:space="preserve">FORESTRY              </t>
  </si>
  <si>
    <t>MISCELLANEOUS</t>
  </si>
  <si>
    <t xml:space="preserve">MISCELLANEOUS         </t>
  </si>
  <si>
    <t>SCHOOL DEPARTMENT</t>
  </si>
  <si>
    <t xml:space="preserve">SCHOOL DEPARTMENT     </t>
  </si>
  <si>
    <t xml:space="preserve">SALARIES-HIGHWAY SUPER.       </t>
  </si>
  <si>
    <t xml:space="preserve">R &amp; M - STREET PAVING/MARKING </t>
  </si>
  <si>
    <t xml:space="preserve">GRASS CUTTING                 </t>
  </si>
  <si>
    <t xml:space="preserve">RECYCLING                     </t>
  </si>
  <si>
    <t xml:space="preserve">POLICE DETAIL                 </t>
  </si>
  <si>
    <t xml:space="preserve">PERSONNEL SAFETY SUPPLIES     </t>
  </si>
  <si>
    <t xml:space="preserve">STREET SIGN SUPPLIES          </t>
  </si>
  <si>
    <t xml:space="preserve">ROAD MATERIALS                </t>
  </si>
  <si>
    <t xml:space="preserve">EQUIPMENT LEASE               </t>
  </si>
  <si>
    <t>SNOW REMOVAL</t>
  </si>
  <si>
    <t>STREET LIGHTS</t>
  </si>
  <si>
    <t xml:space="preserve">STREET LIGHTS         </t>
  </si>
  <si>
    <t>CEMETERY</t>
  </si>
  <si>
    <t>BUILDING REPAIRS/MAINT./SUPPLY</t>
  </si>
  <si>
    <t xml:space="preserve">CEMETERY              </t>
  </si>
  <si>
    <t>HEALTH DEPARTMENT</t>
  </si>
  <si>
    <t xml:space="preserve">SALARIES-BOARD                </t>
  </si>
  <si>
    <t xml:space="preserve">HEALTH DEPARTMENT     </t>
  </si>
  <si>
    <t xml:space="preserve">SALARIES-PERM. POSITION       </t>
  </si>
  <si>
    <t>COUNCIL ON  AGING</t>
  </si>
  <si>
    <t xml:space="preserve">SALARIES-DIRECTOR             </t>
  </si>
  <si>
    <t xml:space="preserve">COUNCIL ON  AGING     </t>
  </si>
  <si>
    <t>VETERANS DEPARTMENT</t>
  </si>
  <si>
    <t xml:space="preserve">VETERANS BENEFITS             </t>
  </si>
  <si>
    <t xml:space="preserve">VETERANS DEPARTMENT   </t>
  </si>
  <si>
    <t>LIBRARY DEPARTMENT</t>
  </si>
  <si>
    <t xml:space="preserve">SALARIES-EDUCATION            </t>
  </si>
  <si>
    <t xml:space="preserve">SALARIES-LIBRARY TECHS.       </t>
  </si>
  <si>
    <t xml:space="preserve">SALARIES-CUSTODIAN PART-TIME  </t>
  </si>
  <si>
    <t xml:space="preserve">TECH SUPPORT                  </t>
  </si>
  <si>
    <t xml:space="preserve">EDUCATION                     </t>
  </si>
  <si>
    <t xml:space="preserve">SAIL EXPENSES                 </t>
  </si>
  <si>
    <t xml:space="preserve">CHILDREN ED. SUPPLIES         </t>
  </si>
  <si>
    <t>OTHER SUPPL.-PURCH./UPDT.BOOKS</t>
  </si>
  <si>
    <t xml:space="preserve">LIBRARY DEPARTMENT    </t>
  </si>
  <si>
    <t>HISTORICAL COMMISSION</t>
  </si>
  <si>
    <t xml:space="preserve">TELEPHONE/ALARM               </t>
  </si>
  <si>
    <t xml:space="preserve">HISTORICAL COMMISSION </t>
  </si>
  <si>
    <t>CELEBRATIONS</t>
  </si>
  <si>
    <t xml:space="preserve">ROAD RACE                     </t>
  </si>
  <si>
    <t xml:space="preserve">HOLIDAYS                      </t>
  </si>
  <si>
    <t xml:space="preserve">OTHER CELEBRATIONS            </t>
  </si>
  <si>
    <t xml:space="preserve">EVENTS                        </t>
  </si>
  <si>
    <t xml:space="preserve">CELEBRATIONS          </t>
  </si>
  <si>
    <t>RETIREMENT OF DEBT</t>
  </si>
  <si>
    <t xml:space="preserve">RETIREMENT OF DEBT    </t>
  </si>
  <si>
    <t>INTEREST</t>
  </si>
  <si>
    <t xml:space="preserve">INTEREST              </t>
  </si>
  <si>
    <t>GRAND TOTAL</t>
  </si>
  <si>
    <t>% CHANGE</t>
  </si>
  <si>
    <t>TO</t>
  </si>
  <si>
    <t>REQUEST</t>
  </si>
  <si>
    <t>FINCOM</t>
  </si>
  <si>
    <t>RECOMM</t>
  </si>
  <si>
    <t>EXPEND</t>
  </si>
  <si>
    <t>TRANSPORTATION</t>
  </si>
  <si>
    <t>FUND &amp; OBJECT CODE</t>
  </si>
  <si>
    <t>ORG CODE</t>
  </si>
  <si>
    <t>DESCRIPTION</t>
  </si>
  <si>
    <t>Expense</t>
  </si>
  <si>
    <t>Total</t>
  </si>
  <si>
    <t>Stipends</t>
  </si>
  <si>
    <t>Salaries</t>
  </si>
  <si>
    <t>Capital Outlay</t>
  </si>
  <si>
    <t>Veterans Benefits</t>
  </si>
  <si>
    <t>Library</t>
  </si>
  <si>
    <t>HIGHWAY DEPARTMENT</t>
  </si>
  <si>
    <t>(All Figures Are Estimates)</t>
  </si>
  <si>
    <t>REVENUE</t>
  </si>
  <si>
    <t>EXPENSES</t>
  </si>
  <si>
    <r>
      <t>State and County Charges &amp; Deficits</t>
    </r>
    <r>
      <rPr>
        <i/>
        <sz val="12"/>
        <rFont val="Arial MT"/>
      </rPr>
      <t/>
    </r>
  </si>
  <si>
    <t>(1665+12000+261530)</t>
  </si>
  <si>
    <t>Abatements and Exemptions</t>
  </si>
  <si>
    <t>Local Government General Cost</t>
  </si>
  <si>
    <t>Reserved for Debt Exclusion</t>
  </si>
  <si>
    <t>Local Schools-Net School Spending</t>
  </si>
  <si>
    <t>Motor Vehicle Excise</t>
  </si>
  <si>
    <t>Regional Vocational H.S.</t>
  </si>
  <si>
    <t>E.M.S. Receipts Reserved Account</t>
  </si>
  <si>
    <r>
      <t xml:space="preserve">    Surplus/</t>
    </r>
    <r>
      <rPr>
        <b/>
        <sz val="12"/>
        <rFont val="Arial MT"/>
      </rPr>
      <t>(Deficit)</t>
    </r>
  </si>
  <si>
    <t>DEPARTMENT NAME</t>
  </si>
  <si>
    <t>2 1/2 Tax Increase</t>
  </si>
  <si>
    <t>New Growth</t>
  </si>
  <si>
    <t>Debt Exclusion</t>
  </si>
  <si>
    <t xml:space="preserve">CONSULTING                    </t>
  </si>
  <si>
    <t>ACTUAL</t>
  </si>
  <si>
    <t>APPROP</t>
  </si>
  <si>
    <t>SALARIES-TOWN ADMINISTRATOR</t>
  </si>
  <si>
    <t>PATRON SERVICES ASSOCIATE</t>
  </si>
  <si>
    <t>Overlay Surplus - ATM</t>
  </si>
  <si>
    <t>OTHER CHARGES</t>
  </si>
  <si>
    <t>WEIGHTS &amp; MEASURES</t>
  </si>
  <si>
    <t xml:space="preserve">TRAVEL/TRAINING                        </t>
  </si>
  <si>
    <t>RECERTIFICATION</t>
  </si>
  <si>
    <t xml:space="preserve">SALARIES- CLERICAL        </t>
  </si>
  <si>
    <t>ELECTIONS &amp; REGISTRATIONS</t>
  </si>
  <si>
    <t>OTHER CHARGES ELECTIONS</t>
  </si>
  <si>
    <t>OTHER CHARGES REGISTRATION</t>
  </si>
  <si>
    <t xml:space="preserve">SALARIES - ELECTED           </t>
  </si>
  <si>
    <t>OFFICE RENTAL DIGHTON</t>
  </si>
  <si>
    <t>TOWN FUEL</t>
  </si>
  <si>
    <t>MUNIC.  LEASES</t>
  </si>
  <si>
    <t>COMCAST PHONES</t>
  </si>
  <si>
    <t>VIRTUAL TOWN HALL</t>
  </si>
  <si>
    <t>EMAIL SERVICE</t>
  </si>
  <si>
    <t>HARPERS PAYROLL</t>
  </si>
  <si>
    <t>PEST CONTROL</t>
  </si>
  <si>
    <t>TELEPHONE</t>
  </si>
  <si>
    <t xml:space="preserve">R. &amp; M.- VEHICLE            </t>
  </si>
  <si>
    <t>FIELD SUPPLIES</t>
  </si>
  <si>
    <t>VETERANS GRAVES</t>
  </si>
  <si>
    <t>CARE VETS GRAVES</t>
  </si>
  <si>
    <t>MEMORIAL DAY</t>
  </si>
  <si>
    <t xml:space="preserve">SALARIES-MILEAGE         </t>
  </si>
  <si>
    <t xml:space="preserve">POSTAGE                    </t>
  </si>
  <si>
    <t xml:space="preserve">TRAVEL  -BUS TRIPS                </t>
  </si>
  <si>
    <t>NEWSLETTER</t>
  </si>
  <si>
    <t>WELLNESS PROGRAM</t>
  </si>
  <si>
    <t>TRAINING EDUCATION</t>
  </si>
  <si>
    <t>OFFICE EQUIP</t>
  </si>
  <si>
    <t xml:space="preserve">OTHER </t>
  </si>
  <si>
    <t>SALARIES - PART TIME</t>
  </si>
  <si>
    <t>SICK LEAVE BONUS</t>
  </si>
  <si>
    <t>DEPT. ISSUED FIREARMS</t>
  </si>
  <si>
    <t>VESTS</t>
  </si>
  <si>
    <t>DAMAGED PER. PROP.</t>
  </si>
  <si>
    <t>CELL PHONE</t>
  </si>
  <si>
    <t>MPA LEGAL DEFENSE</t>
  </si>
  <si>
    <t>UNIFORM AMMO</t>
  </si>
  <si>
    <t xml:space="preserve">SALARIES- HOLIDAY PAY         </t>
  </si>
  <si>
    <t>DRY CLEANING</t>
  </si>
  <si>
    <t>SALARIES-ADD. PERSONAL DAYS</t>
  </si>
  <si>
    <t>TRAINING SUPPLIES</t>
  </si>
  <si>
    <t>LOCK-UP</t>
  </si>
  <si>
    <t xml:space="preserve">TRAVEL   SEMINARS                     </t>
  </si>
  <si>
    <t xml:space="preserve"> ADDITIONAL EQUIPMENT                     </t>
  </si>
  <si>
    <t>HARBORMASTER</t>
  </si>
  <si>
    <t>SEMLEC</t>
  </si>
  <si>
    <t>CRITICAL INCIDENT TRAINING</t>
  </si>
  <si>
    <t>CONTRACTED SERVICES</t>
  </si>
  <si>
    <t>CLEANING SUPPLIES &amp; SERVICE</t>
  </si>
  <si>
    <t>COMMUNICATIONS DEPT.</t>
  </si>
  <si>
    <t xml:space="preserve">SALARIES-RESERVES  </t>
  </si>
  <si>
    <t>TMLP</t>
  </si>
  <si>
    <t>R. &amp; M.- GENERATOR</t>
  </si>
  <si>
    <t xml:space="preserve">SEPTIC </t>
  </si>
  <si>
    <t>WATER INSPECTION</t>
  </si>
  <si>
    <t>PROPANE</t>
  </si>
  <si>
    <t>CLEANING &amp; MAINT.</t>
  </si>
  <si>
    <t xml:space="preserve">R. &amp; M.- FIRE EXTINUISHERS               </t>
  </si>
  <si>
    <t>INTERNET</t>
  </si>
  <si>
    <t>PHONE BACK-UP</t>
  </si>
  <si>
    <t xml:space="preserve">R. &amp; M. EMERGENCY REPAIRS             </t>
  </si>
  <si>
    <t xml:space="preserve">R. &amp; M.- GARAGE DOORS           </t>
  </si>
  <si>
    <t xml:space="preserve">BOILER INSPECTION       </t>
  </si>
  <si>
    <t>SNOW &amp; ICE</t>
  </si>
  <si>
    <t>HEATING SYSTEM</t>
  </si>
  <si>
    <t>PUBLIC SAFETY BUILDING</t>
  </si>
  <si>
    <t>IMC-CJS SOFTWARE</t>
  </si>
  <si>
    <t>CON-ED</t>
  </si>
  <si>
    <t>OUTSIDE SERVICES</t>
  </si>
  <si>
    <t>CELL PHONES</t>
  </si>
  <si>
    <t>LIABILITY INS.</t>
  </si>
  <si>
    <t xml:space="preserve">SAFETY </t>
  </si>
  <si>
    <t xml:space="preserve">R. &amp; M.- EQUIPMENT </t>
  </si>
  <si>
    <t xml:space="preserve"> INSPECTIONS        </t>
  </si>
  <si>
    <t xml:space="preserve"> RADIO LICENSING          </t>
  </si>
  <si>
    <t>MAINTENANCE AGREEMENTS</t>
  </si>
  <si>
    <t>R. &amp; M.- EQUIPMENT/RADIOS</t>
  </si>
  <si>
    <t xml:space="preserve">R. &amp; M.  EQUIPMENT      </t>
  </si>
  <si>
    <t>High School Stabilization</t>
  </si>
  <si>
    <t>School Choice</t>
  </si>
  <si>
    <t>Meals Tax</t>
  </si>
  <si>
    <t>Pen. &amp; Int.</t>
  </si>
  <si>
    <t>Other Charges</t>
  </si>
  <si>
    <t>License &amp; Permits</t>
  </si>
  <si>
    <t>Fines</t>
  </si>
  <si>
    <t>Invest Income</t>
  </si>
  <si>
    <t>Fees</t>
  </si>
  <si>
    <t>S/B/HighScool Assesment</t>
  </si>
  <si>
    <t>S/B HIGH SCHOOL ASSESS.</t>
  </si>
  <si>
    <t>BRISTOL AGGY.</t>
  </si>
  <si>
    <t>SCHOOL COM. SALARY</t>
  </si>
  <si>
    <t>STORMWATER</t>
  </si>
  <si>
    <t>SRPEDD</t>
  </si>
  <si>
    <t>TAX TITLE</t>
  </si>
  <si>
    <t>BACKCHARGES</t>
  </si>
  <si>
    <t>Regional Aggy.</t>
  </si>
  <si>
    <t>BRISTOL PLYMOUTH 3320</t>
  </si>
  <si>
    <t>SCHOOL DEPARTMENTS 3325</t>
  </si>
  <si>
    <t>S/B/ High School Assessment</t>
  </si>
  <si>
    <t>Bristol Aggy. Assesment</t>
  </si>
  <si>
    <t>Town Fuel</t>
  </si>
  <si>
    <t>Salaries Elected</t>
  </si>
  <si>
    <t>Salary Elected</t>
  </si>
  <si>
    <t>R&amp;M EQUIPMENT</t>
  </si>
  <si>
    <t>BOOK BINDING</t>
  </si>
  <si>
    <t>POSTAGE</t>
  </si>
  <si>
    <t>CENSUS</t>
  </si>
  <si>
    <t>LIST/SERVE</t>
  </si>
  <si>
    <t>TRASH DISPOSAL</t>
  </si>
  <si>
    <t>R. &amp; M.- VEHICLES</t>
  </si>
  <si>
    <t>Exempt Elderly</t>
  </si>
  <si>
    <t>State Owned Land</t>
  </si>
  <si>
    <t>Public Library</t>
  </si>
  <si>
    <t>SALARIES -CALL E.M.T.</t>
  </si>
  <si>
    <t>Local Schools-Non Net School Spending</t>
  </si>
  <si>
    <t>TOWN OFFICE BLDG</t>
  </si>
  <si>
    <t>TOWN OFFICE BUILDING</t>
  </si>
  <si>
    <t xml:space="preserve">Rentals Solar </t>
  </si>
  <si>
    <t xml:space="preserve">SBRSD HIGH SCHOOL </t>
  </si>
  <si>
    <t xml:space="preserve">B/P/ REGIONAL SCHOOL               </t>
  </si>
  <si>
    <t>B.P. Regional High School</t>
  </si>
  <si>
    <t>K-8 HEALTH INSURANCE</t>
  </si>
  <si>
    <t>K-8 WORKERS COMP.</t>
  </si>
  <si>
    <t>K-8 LIABILITY INSURANCE</t>
  </si>
  <si>
    <t>Berkley School</t>
  </si>
  <si>
    <t>HIGHWAY</t>
  </si>
  <si>
    <t>ACCOUNT NAME</t>
  </si>
  <si>
    <t>ATFC Dues</t>
  </si>
  <si>
    <t>Office Supplies</t>
  </si>
  <si>
    <t>Municipal</t>
  </si>
  <si>
    <t>Public Safety</t>
  </si>
  <si>
    <t>Pensions</t>
  </si>
  <si>
    <t>Insurance</t>
  </si>
  <si>
    <t>Schools</t>
  </si>
  <si>
    <t>Public Works</t>
  </si>
  <si>
    <t>Human Services</t>
  </si>
  <si>
    <t>Debt - Schools</t>
  </si>
  <si>
    <t>Debt - Municipal</t>
  </si>
  <si>
    <t>General Government</t>
  </si>
  <si>
    <t>School</t>
  </si>
  <si>
    <t>***</t>
  </si>
  <si>
    <t>****</t>
  </si>
  <si>
    <t>Revenue Sources</t>
  </si>
  <si>
    <t>Taxation</t>
  </si>
  <si>
    <t>State Aid</t>
  </si>
  <si>
    <t>Local Receipts</t>
  </si>
  <si>
    <t>Other Funds</t>
  </si>
  <si>
    <t>*** Stabilization removed from Taxation</t>
  </si>
  <si>
    <t>**** 1st year of SBRSD</t>
  </si>
  <si>
    <t>State Assessments</t>
  </si>
  <si>
    <t xml:space="preserve">SALARIES-DIRECTOR  </t>
  </si>
  <si>
    <t>Town Meeting</t>
  </si>
  <si>
    <t>SALARIES-ADD. TEMP. HOURS</t>
  </si>
  <si>
    <t xml:space="preserve">R. &amp; M.-ROAD WAYS &amp; GROUNDS  </t>
  </si>
  <si>
    <t xml:space="preserve">REVENUE </t>
  </si>
  <si>
    <t xml:space="preserve">SALARIES-HOLIDAY             </t>
  </si>
  <si>
    <t>E.M.A. DEPARTMENT</t>
  </si>
  <si>
    <t>MAPPING</t>
  </si>
  <si>
    <t xml:space="preserve">P.W. SUPPLIES -   </t>
  </si>
  <si>
    <t xml:space="preserve">SALARIES-H.R. ADMIN./ASST. TREA.        </t>
  </si>
  <si>
    <t>K-8 Transportation and Insurances</t>
  </si>
  <si>
    <t>FY 2021</t>
  </si>
  <si>
    <t>AED &amp; NARCAN</t>
  </si>
  <si>
    <t>NEW</t>
  </si>
  <si>
    <t>PART-TIME SICK &amp; OVERTIME</t>
  </si>
  <si>
    <t>SALARIES - TOWN ASSESSOR</t>
  </si>
  <si>
    <t>BOX ALARM MAINTENANCE</t>
  </si>
  <si>
    <t>ELECTRICITY</t>
  </si>
  <si>
    <t>S/B/HighSchool Taxation</t>
  </si>
  <si>
    <t>ATFC Annual Meeting</t>
  </si>
  <si>
    <t>MMA Annual Conference</t>
  </si>
  <si>
    <t>SBSRD Taxation</t>
  </si>
  <si>
    <t>SALARIES - STIPEND</t>
  </si>
  <si>
    <t>.</t>
  </si>
  <si>
    <t>UNFUNDED LIABILITY</t>
  </si>
  <si>
    <t>Unfunded Liability</t>
  </si>
  <si>
    <t xml:space="preserve">  FY 2021 OPERATING BUDGET (BY DEPARTMENT)</t>
  </si>
  <si>
    <t>FY 2022</t>
  </si>
  <si>
    <t>SCHOOL SPENDING</t>
  </si>
  <si>
    <t>SBRHS SPEDD OUTSOURCED/RESIDENTIAL</t>
  </si>
  <si>
    <t>$ CHANGE</t>
  </si>
  <si>
    <t>IN-LINE OF DUTY INJURY FUND</t>
  </si>
  <si>
    <t>TURNOUT GEAR</t>
  </si>
  <si>
    <t>POLICE REFORM BILL RES</t>
  </si>
  <si>
    <t xml:space="preserve">POLICE REFORM BILL FTE    </t>
  </si>
  <si>
    <t>In-LINE OF DUTY INJURY FUND</t>
  </si>
  <si>
    <t>K-8 OUT OF DISTRICT SPECIAL EDUCATION</t>
  </si>
  <si>
    <t>K-8 Out of District Special Education</t>
  </si>
  <si>
    <t>Charter Tuition Reimbursement</t>
  </si>
  <si>
    <t>SALARIES Consultant</t>
  </si>
  <si>
    <t>Certification Bonues</t>
  </si>
  <si>
    <t>FY 2023</t>
  </si>
  <si>
    <t>Education</t>
  </si>
  <si>
    <t>Digital Storage</t>
  </si>
  <si>
    <t xml:space="preserve">SALARIES - PART TIME    </t>
  </si>
  <si>
    <t>School Choice Sending/Receiving</t>
  </si>
  <si>
    <t>Charter School Sending</t>
  </si>
  <si>
    <t>Water</t>
  </si>
  <si>
    <t>OPEB Post Retirement</t>
  </si>
  <si>
    <t xml:space="preserve">CHIEF BUYOUT </t>
  </si>
  <si>
    <t>FY 2023 Revenue less Free Cash</t>
  </si>
  <si>
    <t>Revenue Growth</t>
  </si>
  <si>
    <t>Town Administrator Search</t>
  </si>
  <si>
    <t>OTHER MISC (Police Chief Search)</t>
  </si>
  <si>
    <t>FY24</t>
  </si>
  <si>
    <t>Budget</t>
  </si>
  <si>
    <t>Fiscal Year 2024 Budget</t>
  </si>
  <si>
    <t>FY 2023 Levy</t>
  </si>
  <si>
    <t>FY2023 Amended New Growth</t>
  </si>
  <si>
    <t>MMA Expense</t>
  </si>
  <si>
    <t>Postage</t>
  </si>
  <si>
    <t>Seminar/Conf Exp</t>
  </si>
  <si>
    <t>FY 2024 Revenue less Free Cash</t>
  </si>
  <si>
    <t>Revenue Growth as percentage</t>
  </si>
  <si>
    <t>FY 2023 Expenses and Backcharges</t>
  </si>
  <si>
    <t>FY 2024 Expenses and Backcharges</t>
  </si>
  <si>
    <t>Cost growth</t>
  </si>
  <si>
    <t>Cost growth as percentage</t>
  </si>
  <si>
    <t>FY 2024</t>
  </si>
  <si>
    <t>FY2024</t>
  </si>
  <si>
    <t>NearMap</t>
  </si>
  <si>
    <t>EXPENSES - UNION CONTRACT</t>
  </si>
  <si>
    <t>Additional Holiday</t>
  </si>
  <si>
    <t>EMD Training</t>
  </si>
  <si>
    <t>Salaries Accreditation</t>
  </si>
  <si>
    <t>Salaries Academy Shift Coverage</t>
  </si>
  <si>
    <t>Salaries Add Holiday</t>
  </si>
  <si>
    <t>Shared Resources</t>
  </si>
  <si>
    <t>Feasibility Study</t>
  </si>
  <si>
    <t>Salaries - Admin Assistant</t>
  </si>
  <si>
    <t>ADDITIONAL EQUIPMENT/ Regulation Manuals</t>
  </si>
  <si>
    <t>Multiple Use of Equipment</t>
  </si>
  <si>
    <t>Operating Free Cash</t>
  </si>
  <si>
    <t>SALARIES - ASST. TOWN ACCOUNTANT</t>
  </si>
  <si>
    <t>ACCREDITATION SOFTWARE</t>
  </si>
  <si>
    <t>ARPA/Available Funds Bristol Plymouth</t>
  </si>
  <si>
    <t>Bristol Plymouth High School</t>
  </si>
  <si>
    <t>Station Renovation and Repair</t>
  </si>
  <si>
    <t>Self Contained Breathing Apparatus</t>
  </si>
  <si>
    <t xml:space="preserve">ADDITIONAL EQUIPMENT/PHONE         </t>
  </si>
  <si>
    <t>State Aid Chap. 70 (SWM's estimate)</t>
  </si>
  <si>
    <t>State Aid Local  (SWM's estimate)</t>
  </si>
  <si>
    <t>=</t>
  </si>
  <si>
    <r>
      <t>APPENDIX A</t>
    </r>
    <r>
      <rPr>
        <b/>
        <sz val="16"/>
        <rFont val="Arial MT"/>
      </rPr>
      <t>:  FY 2024 OPERATING BUDGET (BY LINE ITEM)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</si>
</sst>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yyyy"/>
    <numFmt numFmtId="166" formatCode="&quot;$&quot;#,##0.00"/>
    <numFmt numFmtId="167" formatCode="_(&quot;$&quot;* #,##0_);_(&quot;$&quot;* \(#,##0\);_(&quot;$&quot;* &quot;-&quot;??_);_(@_)"/>
    <numFmt numFmtId="168" formatCode="0.0000%"/>
    <numFmt numFmtId="169" formatCode="0.00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name val="Arial MT"/>
    </font>
    <font>
      <b/>
      <sz val="16"/>
      <name val="Arial MT"/>
    </font>
    <font>
      <sz val="16"/>
      <name val="Arial MT"/>
    </font>
    <font>
      <b/>
      <sz val="18"/>
      <name val="Arial MT"/>
    </font>
    <font>
      <b/>
      <i/>
      <sz val="12"/>
      <name val="Arial MT"/>
    </font>
    <font>
      <b/>
      <sz val="12"/>
      <name val="Arial MT"/>
    </font>
    <font>
      <sz val="12"/>
      <name val="Arial MT"/>
    </font>
    <font>
      <b/>
      <u/>
      <sz val="12"/>
      <name val="Arial MT"/>
    </font>
    <font>
      <b/>
      <sz val="14"/>
      <name val="Arial MT"/>
    </font>
    <font>
      <sz val="14"/>
      <name val="Arial MT"/>
    </font>
    <font>
      <i/>
      <sz val="12"/>
      <name val="Arial MT"/>
    </font>
    <font>
      <sz val="9"/>
      <color theme="0"/>
      <name val="Arial MT"/>
    </font>
    <font>
      <sz val="12"/>
      <color theme="0"/>
      <name val="Arial MT"/>
    </font>
    <font>
      <b/>
      <sz val="10"/>
      <color theme="0"/>
      <name val="Arial MT"/>
    </font>
    <font>
      <b/>
      <sz val="9"/>
      <color theme="0"/>
      <name val="Arial MT"/>
    </font>
    <font>
      <b/>
      <sz val="14"/>
      <color theme="0"/>
      <name val="Arial MT"/>
    </font>
    <font>
      <sz val="10"/>
      <color theme="0"/>
      <name val="Arial MT"/>
    </font>
    <font>
      <sz val="10"/>
      <name val="Arial MT"/>
    </font>
    <font>
      <sz val="9"/>
      <name val="Arial MT"/>
    </font>
    <font>
      <u/>
      <sz val="12"/>
      <name val="Arial MT"/>
    </font>
    <font>
      <sz val="12"/>
      <color indexed="9"/>
      <name val="Arial MT"/>
    </font>
    <font>
      <sz val="12"/>
      <color indexed="8"/>
      <name val="Arial MT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16" fillId="0" borderId="0" xfId="0" applyFont="1" applyAlignment="1">
      <alignment horizontal="center"/>
    </xf>
    <xf numFmtId="164" fontId="0" fillId="0" borderId="0" xfId="0" applyNumberFormat="1"/>
    <xf numFmtId="0" fontId="20" fillId="0" borderId="0" xfId="0" applyFo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33" borderId="11" xfId="0" applyFill="1" applyBorder="1"/>
    <xf numFmtId="0" fontId="16" fillId="33" borderId="11" xfId="0" applyFont="1" applyFill="1" applyBorder="1"/>
    <xf numFmtId="164" fontId="16" fillId="33" borderId="11" xfId="0" applyNumberFormat="1" applyFont="1" applyFill="1" applyBorder="1"/>
    <xf numFmtId="0" fontId="0" fillId="0" borderId="0" xfId="0" applyAlignment="1">
      <alignment horizontal="left"/>
    </xf>
    <xf numFmtId="164" fontId="0" fillId="0" borderId="11" xfId="0" applyNumberFormat="1" applyBorder="1"/>
    <xf numFmtId="9" fontId="0" fillId="0" borderId="11" xfId="0" applyNumberFormat="1" applyBorder="1"/>
    <xf numFmtId="0" fontId="2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3" xfId="0" applyBorder="1"/>
    <xf numFmtId="37" fontId="0" fillId="0" borderId="13" xfId="0" applyNumberFormat="1" applyBorder="1"/>
    <xf numFmtId="37" fontId="0" fillId="0" borderId="13" xfId="0" applyNumberFormat="1" applyBorder="1" applyAlignment="1">
      <alignment horizontal="right"/>
    </xf>
    <xf numFmtId="0" fontId="23" fillId="0" borderId="0" xfId="0" applyFont="1" applyAlignment="1">
      <alignment horizontal="center"/>
    </xf>
    <xf numFmtId="37" fontId="0" fillId="0" borderId="0" xfId="0" applyNumberFormat="1"/>
    <xf numFmtId="0" fontId="2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7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4" fillId="0" borderId="0" xfId="0" applyFont="1"/>
    <xf numFmtId="0" fontId="25" fillId="0" borderId="0" xfId="0" applyFont="1"/>
    <xf numFmtId="5" fontId="0" fillId="0" borderId="0" xfId="0" applyNumberFormat="1"/>
    <xf numFmtId="0" fontId="29" fillId="0" borderId="0" xfId="0" applyFont="1"/>
    <xf numFmtId="0" fontId="30" fillId="0" borderId="0" xfId="0" applyFont="1"/>
    <xf numFmtId="42" fontId="31" fillId="0" borderId="0" xfId="0" applyNumberFormat="1" applyFont="1"/>
    <xf numFmtId="5" fontId="23" fillId="0" borderId="0" xfId="0" applyNumberFormat="1" applyFont="1"/>
    <xf numFmtId="5" fontId="30" fillId="0" borderId="0" xfId="0" applyNumberFormat="1" applyFont="1"/>
    <xf numFmtId="7" fontId="30" fillId="0" borderId="0" xfId="0" applyNumberFormat="1" applyFont="1"/>
    <xf numFmtId="5" fontId="32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164" fontId="37" fillId="0" borderId="0" xfId="0" applyNumberFormat="1" applyFont="1"/>
    <xf numFmtId="164" fontId="30" fillId="0" borderId="0" xfId="0" applyNumberFormat="1" applyFont="1"/>
    <xf numFmtId="0" fontId="38" fillId="0" borderId="0" xfId="0" applyFont="1"/>
    <xf numFmtId="5" fontId="36" fillId="0" borderId="0" xfId="0" applyNumberFormat="1" applyFont="1"/>
    <xf numFmtId="0" fontId="39" fillId="0" borderId="0" xfId="0" applyFont="1"/>
    <xf numFmtId="164" fontId="36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164" fontId="36" fillId="0" borderId="0" xfId="0" applyNumberFormat="1" applyFont="1"/>
    <xf numFmtId="5" fontId="40" fillId="0" borderId="0" xfId="0" applyNumberFormat="1" applyFont="1"/>
    <xf numFmtId="0" fontId="40" fillId="0" borderId="0" xfId="0" applyFont="1"/>
    <xf numFmtId="5" fontId="41" fillId="0" borderId="0" xfId="0" applyNumberFormat="1" applyFont="1"/>
    <xf numFmtId="0" fontId="16" fillId="0" borderId="0" xfId="0" applyFont="1" applyAlignment="1">
      <alignment horizontal="left"/>
    </xf>
    <xf numFmtId="0" fontId="0" fillId="33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5" fontId="25" fillId="0" borderId="0" xfId="0" applyNumberFormat="1" applyFont="1" applyAlignment="1">
      <alignment horizontal="center"/>
    </xf>
    <xf numFmtId="37" fontId="36" fillId="0" borderId="0" xfId="0" applyNumberFormat="1" applyFont="1"/>
    <xf numFmtId="0" fontId="29" fillId="0" borderId="0" xfId="0" applyFont="1" applyAlignment="1">
      <alignment horizontal="right"/>
    </xf>
    <xf numFmtId="164" fontId="29" fillId="0" borderId="0" xfId="0" applyNumberFormat="1" applyFont="1"/>
    <xf numFmtId="44" fontId="0" fillId="0" borderId="0" xfId="42" applyFont="1" applyFill="1" applyBorder="1"/>
    <xf numFmtId="0" fontId="16" fillId="0" borderId="0" xfId="0" applyFont="1"/>
    <xf numFmtId="44" fontId="16" fillId="0" borderId="0" xfId="42" applyFont="1" applyFill="1" applyBorder="1"/>
    <xf numFmtId="44" fontId="16" fillId="0" borderId="0" xfId="0" applyNumberFormat="1" applyFont="1"/>
    <xf numFmtId="44" fontId="0" fillId="0" borderId="0" xfId="42" applyFont="1" applyFill="1"/>
    <xf numFmtId="44" fontId="0" fillId="0" borderId="0" xfId="42" applyFont="1" applyFill="1" applyProtection="1"/>
    <xf numFmtId="0" fontId="25" fillId="0" borderId="0" xfId="0" applyFont="1" applyAlignment="1">
      <alignment horizontal="center"/>
    </xf>
    <xf numFmtId="0" fontId="0" fillId="0" borderId="16" xfId="0" applyBorder="1"/>
    <xf numFmtId="37" fontId="0" fillId="0" borderId="15" xfId="0" applyNumberFormat="1" applyBorder="1"/>
    <xf numFmtId="9" fontId="0" fillId="33" borderId="11" xfId="0" applyNumberFormat="1" applyFill="1" applyBorder="1"/>
    <xf numFmtId="44" fontId="0" fillId="0" borderId="0" xfId="42" applyFont="1"/>
    <xf numFmtId="37" fontId="0" fillId="0" borderId="13" xfId="0" applyNumberFormat="1" applyBorder="1" applyAlignment="1">
      <alignment horizontal="left"/>
    </xf>
    <xf numFmtId="164" fontId="0" fillId="34" borderId="11" xfId="0" applyNumberFormat="1" applyFill="1" applyBorder="1"/>
    <xf numFmtId="164" fontId="42" fillId="0" borderId="0" xfId="43" applyNumberFormat="1"/>
    <xf numFmtId="0" fontId="42" fillId="0" borderId="0" xfId="43"/>
    <xf numFmtId="0" fontId="43" fillId="0" borderId="0" xfId="43" applyFont="1"/>
    <xf numFmtId="165" fontId="43" fillId="0" borderId="0" xfId="43" applyNumberFormat="1" applyFont="1"/>
    <xf numFmtId="165" fontId="42" fillId="0" borderId="0" xfId="43" applyNumberFormat="1"/>
    <xf numFmtId="5" fontId="42" fillId="0" borderId="0" xfId="43" applyNumberFormat="1"/>
    <xf numFmtId="3" fontId="0" fillId="0" borderId="0" xfId="0" applyNumberFormat="1"/>
    <xf numFmtId="3" fontId="42" fillId="0" borderId="0" xfId="43" applyNumberFormat="1"/>
    <xf numFmtId="44" fontId="35" fillId="0" borderId="0" xfId="0" applyNumberFormat="1" applyFont="1"/>
    <xf numFmtId="166" fontId="0" fillId="0" borderId="0" xfId="0" applyNumberFormat="1"/>
    <xf numFmtId="5" fontId="0" fillId="0" borderId="0" xfId="42" applyNumberFormat="1" applyFont="1" applyFill="1" applyProtection="1"/>
    <xf numFmtId="44" fontId="45" fillId="0" borderId="0" xfId="42" applyFont="1" applyFill="1" applyProtection="1"/>
    <xf numFmtId="0" fontId="46" fillId="0" borderId="11" xfId="0" applyFont="1" applyBorder="1"/>
    <xf numFmtId="0" fontId="46" fillId="0" borderId="11" xfId="0" applyFont="1" applyBorder="1" applyAlignment="1">
      <alignment horizontal="left"/>
    </xf>
    <xf numFmtId="9" fontId="0" fillId="0" borderId="12" xfId="0" applyNumberFormat="1" applyBorder="1"/>
    <xf numFmtId="164" fontId="0" fillId="33" borderId="12" xfId="0" applyNumberFormat="1" applyFill="1" applyBorder="1"/>
    <xf numFmtId="164" fontId="0" fillId="0" borderId="12" xfId="0" applyNumberFormat="1" applyBorder="1"/>
    <xf numFmtId="164" fontId="47" fillId="0" borderId="18" xfId="0" applyNumberFormat="1" applyFont="1" applyBorder="1"/>
    <xf numFmtId="9" fontId="47" fillId="0" borderId="19" xfId="0" applyNumberFormat="1" applyFont="1" applyBorder="1"/>
    <xf numFmtId="0" fontId="47" fillId="0" borderId="0" xfId="0" applyFont="1"/>
    <xf numFmtId="164" fontId="47" fillId="0" borderId="0" xfId="0" applyNumberFormat="1" applyFont="1"/>
    <xf numFmtId="0" fontId="16" fillId="0" borderId="11" xfId="0" applyFont="1" applyBorder="1"/>
    <xf numFmtId="167" fontId="0" fillId="0" borderId="12" xfId="42" applyNumberFormat="1" applyFont="1" applyBorder="1"/>
    <xf numFmtId="167" fontId="0" fillId="33" borderId="12" xfId="42" applyNumberFormat="1" applyFont="1" applyFill="1" applyBorder="1"/>
    <xf numFmtId="167" fontId="0" fillId="0" borderId="12" xfId="42" applyNumberFormat="1" applyFont="1" applyFill="1" applyBorder="1"/>
    <xf numFmtId="0" fontId="0" fillId="34" borderId="11" xfId="0" applyFill="1" applyBorder="1"/>
    <xf numFmtId="0" fontId="0" fillId="35" borderId="11" xfId="0" applyFill="1" applyBorder="1"/>
    <xf numFmtId="0" fontId="0" fillId="36" borderId="0" xfId="0" applyFill="1"/>
    <xf numFmtId="0" fontId="0" fillId="36" borderId="11" xfId="0" applyFill="1" applyBorder="1"/>
    <xf numFmtId="0" fontId="16" fillId="33" borderId="0" xfId="0" applyFont="1" applyFill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7" xfId="0" applyFont="1" applyBorder="1"/>
    <xf numFmtId="0" fontId="41" fillId="33" borderId="17" xfId="0" applyFont="1" applyFill="1" applyBorder="1"/>
    <xf numFmtId="9" fontId="41" fillId="0" borderId="17" xfId="0" applyNumberFormat="1" applyFont="1" applyBorder="1"/>
    <xf numFmtId="164" fontId="41" fillId="0" borderId="0" xfId="0" applyNumberFormat="1" applyFont="1"/>
    <xf numFmtId="0" fontId="47" fillId="33" borderId="21" xfId="0" applyFont="1" applyFill="1" applyBorder="1"/>
    <xf numFmtId="0" fontId="47" fillId="0" borderId="0" xfId="0" applyFont="1" applyAlignment="1">
      <alignment horizontal="center"/>
    </xf>
    <xf numFmtId="0" fontId="47" fillId="0" borderId="10" xfId="0" applyFont="1" applyBorder="1"/>
    <xf numFmtId="164" fontId="0" fillId="33" borderId="12" xfId="44" applyNumberFormat="1" applyFont="1" applyFill="1" applyBorder="1"/>
    <xf numFmtId="164" fontId="16" fillId="0" borderId="0" xfId="0" applyNumberFormat="1" applyFont="1" applyAlignment="1">
      <alignment horizontal="center"/>
    </xf>
    <xf numFmtId="164" fontId="16" fillId="33" borderId="12" xfId="44" applyNumberFormat="1" applyFont="1" applyFill="1" applyBorder="1"/>
    <xf numFmtId="167" fontId="0" fillId="0" borderId="0" xfId="42" applyNumberFormat="1" applyFont="1" applyFill="1"/>
    <xf numFmtId="0" fontId="41" fillId="0" borderId="10" xfId="0" applyFont="1" applyBorder="1"/>
    <xf numFmtId="0" fontId="41" fillId="33" borderId="21" xfId="0" applyFont="1" applyFill="1" applyBorder="1"/>
    <xf numFmtId="9" fontId="41" fillId="0" borderId="19" xfId="0" applyNumberFormat="1" applyFont="1" applyBorder="1"/>
    <xf numFmtId="167" fontId="46" fillId="0" borderId="0" xfId="42" applyNumberFormat="1" applyFont="1" applyFill="1"/>
    <xf numFmtId="167" fontId="16" fillId="0" borderId="0" xfId="42" applyNumberFormat="1" applyFont="1" applyFill="1"/>
    <xf numFmtId="0" fontId="0" fillId="0" borderId="0" xfId="0" applyAlignment="1">
      <alignment horizontal="right"/>
    </xf>
    <xf numFmtId="10" fontId="0" fillId="0" borderId="12" xfId="0" applyNumberFormat="1" applyBorder="1"/>
    <xf numFmtId="10" fontId="0" fillId="33" borderId="12" xfId="44" applyNumberFormat="1" applyFont="1" applyFill="1" applyBorder="1"/>
    <xf numFmtId="10" fontId="0" fillId="33" borderId="12" xfId="0" applyNumberFormat="1" applyFill="1" applyBorder="1"/>
    <xf numFmtId="167" fontId="40" fillId="0" borderId="0" xfId="42" applyNumberFormat="1" applyFont="1" applyFill="1" applyBorder="1"/>
    <xf numFmtId="167" fontId="0" fillId="34" borderId="12" xfId="42" applyNumberFormat="1" applyFont="1" applyFill="1" applyBorder="1"/>
    <xf numFmtId="167" fontId="0" fillId="37" borderId="12" xfId="42" applyNumberFormat="1" applyFont="1" applyFill="1" applyBorder="1"/>
    <xf numFmtId="167" fontId="1" fillId="0" borderId="12" xfId="42" applyNumberFormat="1" applyFont="1" applyFill="1" applyBorder="1"/>
    <xf numFmtId="167" fontId="1" fillId="34" borderId="12" xfId="42" applyNumberFormat="1" applyFont="1" applyFill="1" applyBorder="1"/>
    <xf numFmtId="7" fontId="0" fillId="0" borderId="0" xfId="0" applyNumberFormat="1" applyAlignment="1">
      <alignment horizontal="centerContinuous"/>
    </xf>
    <xf numFmtId="164" fontId="0" fillId="0" borderId="22" xfId="42" applyNumberFormat="1" applyFont="1" applyBorder="1"/>
    <xf numFmtId="164" fontId="0" fillId="0" borderId="23" xfId="42" applyNumberFormat="1" applyFont="1" applyBorder="1"/>
    <xf numFmtId="164" fontId="0" fillId="0" borderId="23" xfId="42" applyNumberFormat="1" applyFont="1" applyFill="1" applyBorder="1"/>
    <xf numFmtId="167" fontId="45" fillId="0" borderId="0" xfId="42" applyNumberFormat="1" applyFont="1" applyFill="1"/>
    <xf numFmtId="167" fontId="44" fillId="0" borderId="0" xfId="42" applyNumberFormat="1" applyFont="1" applyFill="1"/>
    <xf numFmtId="167" fontId="0" fillId="0" borderId="0" xfId="0" applyNumberFormat="1"/>
    <xf numFmtId="167" fontId="40" fillId="0" borderId="0" xfId="0" applyNumberFormat="1" applyFont="1"/>
    <xf numFmtId="167" fontId="40" fillId="0" borderId="10" xfId="0" applyNumberFormat="1" applyFont="1" applyBorder="1"/>
    <xf numFmtId="164" fontId="0" fillId="0" borderId="24" xfId="42" applyNumberFormat="1" applyFont="1" applyBorder="1"/>
    <xf numFmtId="0" fontId="24" fillId="0" borderId="0" xfId="0" applyFont="1" applyAlignment="1">
      <alignment horizontal="center"/>
    </xf>
    <xf numFmtId="167" fontId="0" fillId="0" borderId="0" xfId="42" applyNumberFormat="1" applyFont="1" applyBorder="1"/>
    <xf numFmtId="167" fontId="40" fillId="34" borderId="0" xfId="0" applyNumberFormat="1" applyFont="1" applyFill="1"/>
    <xf numFmtId="0" fontId="0" fillId="0" borderId="25" xfId="0" applyBorder="1" applyAlignment="1">
      <alignment horizontal="center"/>
    </xf>
    <xf numFmtId="167" fontId="40" fillId="0" borderId="26" xfId="0" applyNumberFormat="1" applyFont="1" applyBorder="1"/>
    <xf numFmtId="0" fontId="0" fillId="0" borderId="27" xfId="0" applyBorder="1" applyAlignment="1">
      <alignment horizontal="center"/>
    </xf>
    <xf numFmtId="167" fontId="40" fillId="0" borderId="28" xfId="0" applyNumberFormat="1" applyFont="1" applyBorder="1"/>
    <xf numFmtId="0" fontId="0" fillId="0" borderId="29" xfId="0" applyBorder="1" applyAlignment="1">
      <alignment horizontal="center"/>
    </xf>
    <xf numFmtId="167" fontId="40" fillId="0" borderId="30" xfId="0" applyNumberFormat="1" applyFont="1" applyBorder="1"/>
    <xf numFmtId="167" fontId="0" fillId="0" borderId="26" xfId="42" applyNumberFormat="1" applyFont="1" applyFill="1" applyBorder="1"/>
    <xf numFmtId="167" fontId="0" fillId="0" borderId="28" xfId="42" applyNumberFormat="1" applyFont="1" applyFill="1" applyBorder="1"/>
    <xf numFmtId="10" fontId="0" fillId="0" borderId="28" xfId="0" applyNumberFormat="1" applyBorder="1" applyAlignment="1">
      <alignment horizontal="right"/>
    </xf>
    <xf numFmtId="168" fontId="0" fillId="0" borderId="0" xfId="44" applyNumberFormat="1" applyFont="1" applyAlignment="1">
      <alignment horizontal="left" indent="3"/>
    </xf>
    <xf numFmtId="167" fontId="5" fillId="34" borderId="0" xfId="0" applyNumberFormat="1" applyFont="1" applyFill="1" applyAlignment="1">
      <alignment horizontal="right"/>
    </xf>
    <xf numFmtId="164" fontId="0" fillId="34" borderId="12" xfId="44" applyNumberFormat="1" applyFont="1" applyFill="1" applyBorder="1"/>
    <xf numFmtId="10" fontId="0" fillId="34" borderId="12" xfId="44" applyNumberFormat="1" applyFont="1" applyFill="1" applyBorder="1"/>
    <xf numFmtId="164" fontId="0" fillId="0" borderId="18" xfId="0" applyNumberFormat="1" applyBorder="1"/>
    <xf numFmtId="167" fontId="0" fillId="0" borderId="26" xfId="0" applyNumberFormat="1" applyBorder="1"/>
    <xf numFmtId="10" fontId="40" fillId="0" borderId="28" xfId="44" applyNumberFormat="1" applyFont="1" applyFill="1" applyBorder="1" applyAlignment="1">
      <alignment horizontal="right"/>
    </xf>
    <xf numFmtId="167" fontId="16" fillId="34" borderId="12" xfId="42" applyNumberFormat="1" applyFont="1" applyFill="1" applyBorder="1"/>
    <xf numFmtId="164" fontId="0" fillId="34" borderId="18" xfId="0" applyNumberFormat="1" applyFill="1" applyBorder="1"/>
    <xf numFmtId="167" fontId="0" fillId="0" borderId="11" xfId="0" applyNumberFormat="1" applyBorder="1"/>
    <xf numFmtId="0" fontId="0" fillId="34" borderId="11" xfId="0" applyFill="1" applyBorder="1" applyAlignment="1">
      <alignment horizontal="left"/>
    </xf>
    <xf numFmtId="167" fontId="0" fillId="34" borderId="11" xfId="42" applyNumberFormat="1" applyFont="1" applyFill="1" applyBorder="1"/>
    <xf numFmtId="0" fontId="0" fillId="0" borderId="0" xfId="0" applyAlignment="1">
      <alignment horizontal="left" vertical="center"/>
    </xf>
    <xf numFmtId="167" fontId="40" fillId="34" borderId="12" xfId="42" applyNumberFormat="1" applyFont="1" applyFill="1" applyBorder="1"/>
    <xf numFmtId="167" fontId="0" fillId="36" borderId="12" xfId="42" applyNumberFormat="1" applyFont="1" applyFill="1" applyBorder="1"/>
    <xf numFmtId="167" fontId="0" fillId="34" borderId="0" xfId="42" applyNumberFormat="1" applyFont="1" applyFill="1" applyBorder="1"/>
    <xf numFmtId="0" fontId="0" fillId="34" borderId="14" xfId="0" applyFill="1" applyBorder="1"/>
    <xf numFmtId="167" fontId="0" fillId="34" borderId="0" xfId="0" applyNumberFormat="1" applyFill="1"/>
    <xf numFmtId="167" fontId="0" fillId="34" borderId="14" xfId="0" applyNumberFormat="1" applyFill="1" applyBorder="1"/>
    <xf numFmtId="44" fontId="0" fillId="34" borderId="14" xfId="0" applyNumberFormat="1" applyFill="1" applyBorder="1"/>
    <xf numFmtId="167" fontId="49" fillId="0" borderId="14" xfId="0" applyNumberFormat="1" applyFont="1" applyBorder="1"/>
    <xf numFmtId="167" fontId="49" fillId="34" borderId="14" xfId="0" applyNumberFormat="1" applyFont="1" applyFill="1" applyBorder="1"/>
    <xf numFmtId="5" fontId="50" fillId="0" borderId="0" xfId="0" applyNumberFormat="1" applyFont="1"/>
    <xf numFmtId="0" fontId="50" fillId="0" borderId="0" xfId="0" applyFont="1"/>
    <xf numFmtId="0" fontId="51" fillId="0" borderId="0" xfId="0" applyFont="1" applyAlignment="1">
      <alignment horizontal="left"/>
    </xf>
    <xf numFmtId="167" fontId="0" fillId="0" borderId="10" xfId="0" applyNumberFormat="1" applyBorder="1"/>
    <xf numFmtId="167" fontId="1" fillId="0" borderId="0" xfId="42" applyNumberFormat="1" applyFont="1" applyFill="1" applyProtection="1"/>
    <xf numFmtId="167" fontId="1" fillId="0" borderId="0" xfId="42" applyNumberFormat="1" applyFont="1" applyFill="1"/>
    <xf numFmtId="167" fontId="1" fillId="34" borderId="0" xfId="42" applyNumberFormat="1" applyFont="1" applyFill="1"/>
    <xf numFmtId="167" fontId="1" fillId="0" borderId="0" xfId="0" applyNumberFormat="1" applyFont="1"/>
    <xf numFmtId="167" fontId="1" fillId="0" borderId="14" xfId="42" applyNumberFormat="1" applyFont="1" applyFill="1" applyBorder="1" applyProtection="1"/>
    <xf numFmtId="167" fontId="49" fillId="0" borderId="0" xfId="0" applyNumberFormat="1" applyFont="1"/>
    <xf numFmtId="167" fontId="49" fillId="34" borderId="0" xfId="0" applyNumberFormat="1" applyFont="1" applyFill="1"/>
    <xf numFmtId="167" fontId="0" fillId="34" borderId="11" xfId="0" applyNumberFormat="1" applyFill="1" applyBorder="1"/>
    <xf numFmtId="167" fontId="16" fillId="0" borderId="12" xfId="42" applyNumberFormat="1" applyFont="1" applyFill="1" applyBorder="1"/>
    <xf numFmtId="167" fontId="41" fillId="0" borderId="17" xfId="0" applyNumberFormat="1" applyFont="1" applyBorder="1"/>
    <xf numFmtId="167" fontId="41" fillId="0" borderId="18" xfId="0" applyNumberFormat="1" applyFont="1" applyBorder="1"/>
    <xf numFmtId="167" fontId="47" fillId="34" borderId="18" xfId="0" applyNumberFormat="1" applyFont="1" applyFill="1" applyBorder="1"/>
    <xf numFmtId="167" fontId="47" fillId="0" borderId="18" xfId="0" applyNumberFormat="1" applyFont="1" applyBorder="1"/>
    <xf numFmtId="167" fontId="41" fillId="33" borderId="17" xfId="0" applyNumberFormat="1" applyFont="1" applyFill="1" applyBorder="1"/>
    <xf numFmtId="167" fontId="41" fillId="33" borderId="18" xfId="0" applyNumberFormat="1" applyFont="1" applyFill="1" applyBorder="1"/>
    <xf numFmtId="167" fontId="47" fillId="33" borderId="18" xfId="0" applyNumberFormat="1" applyFont="1" applyFill="1" applyBorder="1"/>
    <xf numFmtId="167" fontId="41" fillId="33" borderId="20" xfId="0" applyNumberFormat="1" applyFont="1" applyFill="1" applyBorder="1"/>
    <xf numFmtId="167" fontId="47" fillId="33" borderId="20" xfId="0" applyNumberFormat="1" applyFont="1" applyFill="1" applyBorder="1"/>
    <xf numFmtId="167" fontId="41" fillId="34" borderId="18" xfId="0" applyNumberFormat="1" applyFont="1" applyFill="1" applyBorder="1"/>
    <xf numFmtId="167" fontId="41" fillId="34" borderId="17" xfId="0" applyNumberFormat="1" applyFont="1" applyFill="1" applyBorder="1"/>
    <xf numFmtId="167" fontId="41" fillId="0" borderId="20" xfId="0" applyNumberFormat="1" applyFont="1" applyBorder="1"/>
    <xf numFmtId="167" fontId="47" fillId="0" borderId="20" xfId="0" applyNumberFormat="1" applyFont="1" applyBorder="1"/>
    <xf numFmtId="167" fontId="47" fillId="34" borderId="20" xfId="0" applyNumberFormat="1" applyFont="1" applyFill="1" applyBorder="1"/>
    <xf numFmtId="167" fontId="47" fillId="34" borderId="11" xfId="0" applyNumberFormat="1" applyFont="1" applyFill="1" applyBorder="1"/>
    <xf numFmtId="167" fontId="16" fillId="34" borderId="18" xfId="0" applyNumberFormat="1" applyFont="1" applyFill="1" applyBorder="1"/>
    <xf numFmtId="167" fontId="16" fillId="0" borderId="17" xfId="0" applyNumberFormat="1" applyFont="1" applyBorder="1"/>
    <xf numFmtId="167" fontId="16" fillId="0" borderId="18" xfId="0" applyNumberFormat="1" applyFont="1" applyBorder="1"/>
    <xf numFmtId="167" fontId="41" fillId="33" borderId="11" xfId="0" applyNumberFormat="1" applyFont="1" applyFill="1" applyBorder="1"/>
    <xf numFmtId="167" fontId="16" fillId="33" borderId="11" xfId="0" applyNumberFormat="1" applyFont="1" applyFill="1" applyBorder="1"/>
    <xf numFmtId="0" fontId="46" fillId="34" borderId="11" xfId="0" applyFont="1" applyFill="1" applyBorder="1"/>
    <xf numFmtId="0" fontId="0" fillId="34" borderId="11" xfId="0" applyFill="1" applyBorder="1" applyAlignment="1">
      <alignment horizontal="center"/>
    </xf>
    <xf numFmtId="169" fontId="0" fillId="34" borderId="11" xfId="44" applyNumberFormat="1" applyFont="1" applyFill="1" applyBorder="1"/>
    <xf numFmtId="0" fontId="48" fillId="0" borderId="0" xfId="0" applyFont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BC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FY2019 Town Of Berkley Budget Distribution</a:t>
            </a:r>
          </a:p>
        </c:rich>
      </c:tx>
      <c:layout>
        <c:manualLayout>
          <c:xMode val="edge"/>
          <c:yMode val="edge"/>
          <c:x val="0.31095304263437656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91518881773775"/>
          <c:y val="0.15218658139708938"/>
          <c:w val="0.79968478827853329"/>
          <c:h val="0.78331127371105957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2A8-4EAE-B3DC-F86B5F833CB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2A8-4EAE-B3DC-F86B5F833CB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2A8-4EAE-B3DC-F86B5F833CB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2A8-4EAE-B3DC-F86B5F833CB1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2A8-4EAE-B3DC-F86B5F833CB1}"/>
              </c:ext>
            </c:extLst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2A8-4EAE-B3DC-F86B5F833CB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2A8-4EAE-B3DC-F86B5F833CB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2A8-4EAE-B3DC-F86B5F833CB1}"/>
              </c:ext>
            </c:extLst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A2A8-4EAE-B3DC-F86B5F833CB1}"/>
              </c:ext>
            </c:extLst>
          </c:dPt>
          <c:dLbls>
            <c:dLbl>
              <c:idx val="0"/>
              <c:layout>
                <c:manualLayout>
                  <c:x val="0.19914717922526867"/>
                  <c:y val="3.4775548709210832E-2"/>
                </c:manualLayout>
              </c:layout>
              <c:tx>
                <c:rich>
                  <a:bodyPr/>
                  <a:lstStyle/>
                  <a:p>
                    <a:fld id="{0C9D10AA-12C4-48CE-8D24-460A95254DF3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F333C94A-FE6F-483D-9BE0-3F46247364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C3047EC6-DE4A-4257-A0A1-655F9A704A5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A8-4EAE-B3DC-F86B5F833CB1}"/>
                </c:ext>
              </c:extLst>
            </c:dLbl>
            <c:dLbl>
              <c:idx val="1"/>
              <c:layout>
                <c:manualLayout>
                  <c:x val="6.0892668244657971E-2"/>
                  <c:y val="3.9042356752285748E-2"/>
                </c:manualLayout>
              </c:layout>
              <c:tx>
                <c:rich>
                  <a:bodyPr/>
                  <a:lstStyle/>
                  <a:p>
                    <a:fld id="{FD0EBCAE-B108-4755-A9D1-B814ED107BA4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0A972795-741A-4AE4-A260-3BC548F2B9C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F0F37B87-0323-40FA-83AB-D1D5EFF635A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A8-4EAE-B3DC-F86B5F833CB1}"/>
                </c:ext>
              </c:extLst>
            </c:dLbl>
            <c:dLbl>
              <c:idx val="2"/>
              <c:layout>
                <c:manualLayout>
                  <c:x val="-7.5232140426561872E-2"/>
                  <c:y val="1.0995713169145094E-2"/>
                </c:manualLayout>
              </c:layout>
              <c:tx>
                <c:rich>
                  <a:bodyPr/>
                  <a:lstStyle/>
                  <a:p>
                    <a:fld id="{9E37D738-B66E-4794-91DA-B6EDDE2F57D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FA26278B-9FD4-4D3C-88C8-7F6C14346957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3155AD40-E27D-44A3-8068-00698745961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A8-4EAE-B3DC-F86B5F833CB1}"/>
                </c:ext>
              </c:extLst>
            </c:dLbl>
            <c:dLbl>
              <c:idx val="3"/>
              <c:layout>
                <c:manualLayout>
                  <c:x val="-0.11392066353036553"/>
                  <c:y val="-8.3142511211445683E-3"/>
                </c:manualLayout>
              </c:layout>
              <c:tx>
                <c:rich>
                  <a:bodyPr/>
                  <a:lstStyle/>
                  <a:p>
                    <a:fld id="{57AEA18C-A2F0-41EB-B264-0EFECF98C05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9679ADCC-6B87-4A10-9A7A-701B215CE5FF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43FBF01F-0B46-4515-84A8-B88F497B417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2A8-4EAE-B3DC-F86B5F833CB1}"/>
                </c:ext>
              </c:extLst>
            </c:dLbl>
            <c:dLbl>
              <c:idx val="4"/>
              <c:layout>
                <c:manualLayout>
                  <c:x val="-7.4002197784038798E-2"/>
                  <c:y val="-6.1010680956547096E-2"/>
                </c:manualLayout>
              </c:layout>
              <c:tx>
                <c:rich>
                  <a:bodyPr/>
                  <a:lstStyle/>
                  <a:p>
                    <a:fld id="{5B36A0C7-6BAB-4729-82DD-A8375FDC279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7761BC0-B891-40BE-883E-975E8BABF25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CA57067-4753-46AF-ABEC-F64B370D0C8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2A8-4EAE-B3DC-F86B5F833CB1}"/>
                </c:ext>
              </c:extLst>
            </c:dLbl>
            <c:dLbl>
              <c:idx val="5"/>
              <c:layout>
                <c:manualLayout>
                  <c:x val="-1.7161553651543822E-2"/>
                  <c:y val="-0.11542468649752123"/>
                </c:manualLayout>
              </c:layout>
              <c:tx>
                <c:rich>
                  <a:bodyPr/>
                  <a:lstStyle/>
                  <a:p>
                    <a:fld id="{E7A99882-F0D3-4B37-879F-B46F3129BD6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91EB36EE-B0D9-42E7-9FCF-8A1B89E89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FA3135ED-475B-45A5-8772-BCF36647D84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2A8-4EAE-B3DC-F86B5F833CB1}"/>
                </c:ext>
              </c:extLst>
            </c:dLbl>
            <c:dLbl>
              <c:idx val="6"/>
              <c:layout>
                <c:manualLayout>
                  <c:x val="-2.3126196318849448E-2"/>
                  <c:y val="-0.18450951443569563"/>
                </c:manualLayout>
              </c:layout>
              <c:tx>
                <c:rich>
                  <a:bodyPr/>
                  <a:lstStyle/>
                  <a:p>
                    <a:fld id="{61F4B911-38A5-4058-9A02-D96276044DA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97707653-4C6D-48D7-A6DE-9A6C857B389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CE90311F-2532-4FA4-8FA3-2FF810F59A8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2A8-4EAE-B3DC-F86B5F833CB1}"/>
                </c:ext>
              </c:extLst>
            </c:dLbl>
            <c:dLbl>
              <c:idx val="7"/>
              <c:layout>
                <c:manualLayout>
                  <c:x val="-5.0367261280167892E-2"/>
                  <c:y val="-0.15550597841936425"/>
                </c:manualLayout>
              </c:layout>
              <c:tx>
                <c:rich>
                  <a:bodyPr/>
                  <a:lstStyle/>
                  <a:p>
                    <a:fld id="{4A532FD9-7E92-44EF-84E0-483B9E3D763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9776F0B-8206-46CD-ABE4-C25016FBD89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5D5A59C1-1348-447A-AD9A-F50FAA0792C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2A8-4EAE-B3DC-F86B5F833CB1}"/>
                </c:ext>
              </c:extLst>
            </c:dLbl>
            <c:dLbl>
              <c:idx val="8"/>
              <c:layout>
                <c:manualLayout>
                  <c:x val="3.4146002200135847E-2"/>
                  <c:y val="-9.4222391067486977E-2"/>
                </c:manualLayout>
              </c:layout>
              <c:tx>
                <c:rich>
                  <a:bodyPr/>
                  <a:lstStyle/>
                  <a:p>
                    <a:fld id="{3D1E2D5A-8C6D-4940-B49B-E3A1BE5131C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A07D6EB-EFFB-4DE8-B1C5-761F89427A3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3BC79C08-8BAB-4280-BDE8-10EE87A126E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2A8-4EAE-B3DC-F86B5F833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Distribution'!$A$3:$A$11</c:f>
              <c:strCache>
                <c:ptCount val="9"/>
                <c:pt idx="0">
                  <c:v>General Government</c:v>
                </c:pt>
                <c:pt idx="1">
                  <c:v>Human Services</c:v>
                </c:pt>
                <c:pt idx="2">
                  <c:v>Insurance</c:v>
                </c:pt>
                <c:pt idx="3">
                  <c:v>Public Works</c:v>
                </c:pt>
                <c:pt idx="4">
                  <c:v>Public Safety</c:v>
                </c:pt>
                <c:pt idx="5">
                  <c:v>State Assessments</c:v>
                </c:pt>
                <c:pt idx="6">
                  <c:v>Debt - Municipal</c:v>
                </c:pt>
                <c:pt idx="7">
                  <c:v>Debt - Schools</c:v>
                </c:pt>
                <c:pt idx="8">
                  <c:v>School</c:v>
                </c:pt>
              </c:strCache>
            </c:strRef>
          </c:cat>
          <c:val>
            <c:numRef>
              <c:f>'Budget Distribution'!$B$3:$B$11</c:f>
              <c:numCache>
                <c:formatCode>"$"#,##0</c:formatCode>
                <c:ptCount val="9"/>
                <c:pt idx="0">
                  <c:v>1095835</c:v>
                </c:pt>
                <c:pt idx="1">
                  <c:v>92102</c:v>
                </c:pt>
                <c:pt idx="2">
                  <c:v>610003</c:v>
                </c:pt>
                <c:pt idx="3">
                  <c:v>982003</c:v>
                </c:pt>
                <c:pt idx="4">
                  <c:v>3075053.51</c:v>
                </c:pt>
                <c:pt idx="5">
                  <c:v>1033669</c:v>
                </c:pt>
                <c:pt idx="6">
                  <c:v>202275</c:v>
                </c:pt>
                <c:pt idx="7">
                  <c:v>558412</c:v>
                </c:pt>
                <c:pt idx="8">
                  <c:v>14601665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A8-4EAE-B3DC-F86B5F833C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FY2020 Town Of Berkley Revenue Sources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(Based on Governor's FY20 Proposed Budget)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55405216269842"/>
          <c:y val="0.2151555678655746"/>
          <c:w val="0.79968478827853329"/>
          <c:h val="0.78331127371105957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explosion val="19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2FE-43C3-B007-A6F294998072}"/>
              </c:ext>
            </c:extLst>
          </c:dPt>
          <c:dPt>
            <c:idx val="1"/>
            <c:bubble3D val="0"/>
            <c:explosion val="18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2FE-43C3-B007-A6F29499807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2FE-43C3-B007-A6F29499807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2FE-43C3-B007-A6F294998072}"/>
              </c:ext>
            </c:extLst>
          </c:dPt>
          <c:dLbls>
            <c:dLbl>
              <c:idx val="0"/>
              <c:layout>
                <c:manualLayout>
                  <c:x val="-6.667384817940103E-2"/>
                  <c:y val="-0.3351013705609156"/>
                </c:manualLayout>
              </c:layout>
              <c:tx>
                <c:rich>
                  <a:bodyPr/>
                  <a:lstStyle/>
                  <a:p>
                    <a:fld id="{D4BA6A96-1103-4552-99E6-EA477F46096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0EADA14D-7F96-4F34-BC62-82A575C652B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48234B6-327C-40B6-8658-4A6E9C630E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FE-43C3-B007-A6F294998072}"/>
                </c:ext>
              </c:extLst>
            </c:dLbl>
            <c:dLbl>
              <c:idx val="1"/>
              <c:layout>
                <c:manualLayout>
                  <c:x val="-5.4764164251455538E-3"/>
                  <c:y val="0.12749482571177737"/>
                </c:manualLayout>
              </c:layout>
              <c:tx>
                <c:rich>
                  <a:bodyPr/>
                  <a:lstStyle/>
                  <a:p>
                    <a:fld id="{69D585EC-19E3-48C0-B9DA-32B995D8685C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AD44E899-B814-43C3-BC23-B30792F7BCF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4BAFD48D-B74E-412E-8B26-8636C0B5B49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FE-43C3-B007-A6F294998072}"/>
                </c:ext>
              </c:extLst>
            </c:dLbl>
            <c:dLbl>
              <c:idx val="2"/>
              <c:layout>
                <c:manualLayout>
                  <c:x val="-6.7576552930883646E-2"/>
                  <c:y val="-5.2716694641939253E-2"/>
                </c:manualLayout>
              </c:layout>
              <c:tx>
                <c:rich>
                  <a:bodyPr/>
                  <a:lstStyle/>
                  <a:p>
                    <a:fld id="{EE123DD0-ECE6-4594-9061-D3AFE56C383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804216B-08F4-4417-BBED-A66E1AFA031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E36CC65F-B5E0-4D0B-AFAE-E01AB922FA7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2FE-43C3-B007-A6F294998072}"/>
                </c:ext>
              </c:extLst>
            </c:dLbl>
            <c:dLbl>
              <c:idx val="3"/>
              <c:layout>
                <c:manualLayout>
                  <c:x val="-6.2269073043394005E-2"/>
                  <c:y val="-7.6801266392827416E-2"/>
                </c:manualLayout>
              </c:layout>
              <c:tx>
                <c:rich>
                  <a:bodyPr/>
                  <a:lstStyle/>
                  <a:p>
                    <a:fld id="{43DA3185-17EE-42D5-A544-FFF93C013F62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10D0101A-FA6F-44F3-B90E-F7B1C4FF5D1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DDC9ADAF-9525-4AF9-A0B5-853DFA8ECA8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2FE-43C3-B007-A6F294998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'Revenue Sources'!$A$3:$A$6</c:f>
              <c:strCache>
                <c:ptCount val="4"/>
                <c:pt idx="0">
                  <c:v>Taxation</c:v>
                </c:pt>
                <c:pt idx="1">
                  <c:v>State Aid</c:v>
                </c:pt>
                <c:pt idx="2">
                  <c:v>Local Receipts</c:v>
                </c:pt>
                <c:pt idx="3">
                  <c:v>Other Funds</c:v>
                </c:pt>
              </c:strCache>
            </c:strRef>
          </c:cat>
          <c:val>
            <c:numRef>
              <c:f>'Revenue Sources'!$H$3:$H$6</c:f>
              <c:numCache>
                <c:formatCode>"$"#,##0_);\("$"#,##0\)</c:formatCode>
                <c:ptCount val="4"/>
                <c:pt idx="0">
                  <c:v>12001514</c:v>
                </c:pt>
                <c:pt idx="1">
                  <c:v>4663515</c:v>
                </c:pt>
                <c:pt idx="2">
                  <c:v>1222720</c:v>
                </c:pt>
                <c:pt idx="3">
                  <c:v>3412059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E-43C3-B007-A6F29499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FY2010 - 2019 Town Of Berkley Revenue Sources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5540322497085"/>
          <c:y val="0.18835486000840335"/>
          <c:w val="0.79968478827853329"/>
          <c:h val="0.64707456794031404"/>
        </c:manualLayout>
      </c:layout>
      <c:areaChart>
        <c:grouping val="stacked"/>
        <c:varyColors val="0"/>
        <c:ser>
          <c:idx val="0"/>
          <c:order val="0"/>
          <c:tx>
            <c:strRef>
              <c:f>'Revenue Sources'!$A$3</c:f>
              <c:strCache>
                <c:ptCount val="1"/>
                <c:pt idx="0">
                  <c:v>Taxation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Sources'!$H$3:$Q$3</c:f>
              <c:numCache>
                <c:formatCode>"$"#,##0</c:formatCode>
                <c:ptCount val="10"/>
                <c:pt idx="0" formatCode="&quot;$&quot;#,##0_);\(&quot;$&quot;#,##0\)">
                  <c:v>12001514</c:v>
                </c:pt>
                <c:pt idx="1">
                  <c:v>10326674.762671266</c:v>
                </c:pt>
                <c:pt idx="2">
                  <c:v>9981817.2085999995</c:v>
                </c:pt>
                <c:pt idx="3">
                  <c:v>9563489.9900000002</c:v>
                </c:pt>
                <c:pt idx="4">
                  <c:v>8721341.379999999</c:v>
                </c:pt>
                <c:pt idx="5">
                  <c:v>8210355</c:v>
                </c:pt>
                <c:pt idx="6">
                  <c:v>7719477.3799999999</c:v>
                </c:pt>
                <c:pt idx="7">
                  <c:v>7480697.3799999999</c:v>
                </c:pt>
                <c:pt idx="8">
                  <c:v>7559403</c:v>
                </c:pt>
                <c:pt idx="9">
                  <c:v>7328194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A-4627-A4C0-0D9028833F3D}"/>
            </c:ext>
          </c:extLst>
        </c:ser>
        <c:ser>
          <c:idx val="1"/>
          <c:order val="1"/>
          <c:tx>
            <c:strRef>
              <c:f>'Revenue Sources'!$A$4</c:f>
              <c:strCache>
                <c:ptCount val="1"/>
                <c:pt idx="0">
                  <c:v>State Aid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Sources'!$H$4:$Q$4</c:f>
              <c:numCache>
                <c:formatCode>"$"#,##0</c:formatCode>
                <c:ptCount val="10"/>
                <c:pt idx="0" formatCode="&quot;$&quot;#,##0_);\(&quot;$&quot;#,##0\)">
                  <c:v>4663515</c:v>
                </c:pt>
                <c:pt idx="1">
                  <c:v>5268191</c:v>
                </c:pt>
                <c:pt idx="2">
                  <c:v>5239314</c:v>
                </c:pt>
                <c:pt idx="3">
                  <c:v>5152611</c:v>
                </c:pt>
                <c:pt idx="4">
                  <c:v>5123038.2</c:v>
                </c:pt>
                <c:pt idx="5">
                  <c:v>5094241</c:v>
                </c:pt>
                <c:pt idx="6">
                  <c:v>5023365</c:v>
                </c:pt>
                <c:pt idx="7">
                  <c:v>5005766.43</c:v>
                </c:pt>
                <c:pt idx="8">
                  <c:v>6424971</c:v>
                </c:pt>
                <c:pt idx="9">
                  <c:v>6764104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A-4627-A4C0-0D9028833F3D}"/>
            </c:ext>
          </c:extLst>
        </c:ser>
        <c:ser>
          <c:idx val="2"/>
          <c:order val="2"/>
          <c:tx>
            <c:strRef>
              <c:f>'Revenue Sources'!$A$5</c:f>
              <c:strCache>
                <c:ptCount val="1"/>
                <c:pt idx="0">
                  <c:v>Local Receipts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Sources'!$H$5:$Q$5</c:f>
              <c:numCache>
                <c:formatCode>"$"#,##0</c:formatCode>
                <c:ptCount val="10"/>
                <c:pt idx="0" formatCode="&quot;$&quot;#,##0_);\(&quot;$&quot;#,##0\)">
                  <c:v>1222720</c:v>
                </c:pt>
                <c:pt idx="1">
                  <c:v>1049436</c:v>
                </c:pt>
                <c:pt idx="2">
                  <c:v>1047594</c:v>
                </c:pt>
                <c:pt idx="3">
                  <c:v>1047594</c:v>
                </c:pt>
                <c:pt idx="4">
                  <c:v>1012225</c:v>
                </c:pt>
                <c:pt idx="5">
                  <c:v>1377601.2400000005</c:v>
                </c:pt>
                <c:pt idx="6">
                  <c:v>1087302.6200000001</c:v>
                </c:pt>
                <c:pt idx="7">
                  <c:v>949210</c:v>
                </c:pt>
                <c:pt idx="8">
                  <c:v>933000</c:v>
                </c:pt>
                <c:pt idx="9">
                  <c:v>933000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A-4627-A4C0-0D9028833F3D}"/>
            </c:ext>
          </c:extLst>
        </c:ser>
        <c:ser>
          <c:idx val="3"/>
          <c:order val="3"/>
          <c:tx>
            <c:strRef>
              <c:f>'Revenue Sources'!$A$6</c:f>
              <c:strCache>
                <c:ptCount val="1"/>
                <c:pt idx="0">
                  <c:v>Other Funds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Sources'!$H$6:$Q$6</c:f>
              <c:numCache>
                <c:formatCode>"$"#,##0</c:formatCode>
                <c:ptCount val="10"/>
                <c:pt idx="0" formatCode="&quot;$&quot;#,##0_);\(&quot;$&quot;#,##0\)">
                  <c:v>3412059</c:v>
                </c:pt>
                <c:pt idx="1">
                  <c:v>1867257</c:v>
                </c:pt>
                <c:pt idx="2">
                  <c:v>2390551</c:v>
                </c:pt>
                <c:pt idx="3">
                  <c:v>1996351</c:v>
                </c:pt>
                <c:pt idx="4">
                  <c:v>1809175</c:v>
                </c:pt>
                <c:pt idx="5">
                  <c:v>1736298.18</c:v>
                </c:pt>
                <c:pt idx="6">
                  <c:v>1908234</c:v>
                </c:pt>
                <c:pt idx="7">
                  <c:v>1710262</c:v>
                </c:pt>
                <c:pt idx="8">
                  <c:v>162006</c:v>
                </c:pt>
                <c:pt idx="9">
                  <c:v>162006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A-4627-A4C0-0D902883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23104"/>
        <c:axId val="170224640"/>
      </c:areaChart>
      <c:catAx>
        <c:axId val="17022310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4640"/>
        <c:crosses val="autoZero"/>
        <c:auto val="0"/>
        <c:lblAlgn val="ctr"/>
        <c:lblOffset val="100"/>
        <c:noMultiLvlLbl val="0"/>
      </c:catAx>
      <c:valAx>
        <c:axId val="170224640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31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28575</xdr:colOff>
      <xdr:row>2</xdr:row>
      <xdr:rowOff>9525</xdr:rowOff>
    </xdr:from>
    <xdr:to>
      <xdr:col>17</xdr:col>
      <xdr:colOff>571500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0768EB-739C-40F1-ABBF-42EBF2519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628650</xdr:colOff>
      <xdr:row>8</xdr:row>
      <xdr:rowOff>57150</xdr:rowOff>
    </xdr:from>
    <xdr:to>
      <xdr:col>13</xdr:col>
      <xdr:colOff>76200</xdr:colOff>
      <xdr:row>42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D4E87-0E59-4118-A299-4918B0F5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628650</xdr:colOff>
      <xdr:row>43</xdr:row>
      <xdr:rowOff>85725</xdr:rowOff>
    </xdr:from>
    <xdr:to>
      <xdr:col>13</xdr:col>
      <xdr:colOff>76200</xdr:colOff>
      <xdr:row>77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7E85D0-B79B-4FFB-81DC-1F80C912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0.11944</cdr:x>
      <cdr:y>0.24808</cdr:y>
    </cdr:from>
    <cdr:to>
      <cdr:x>0.21874</cdr:x>
      <cdr:y>0.29328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8540" y="147066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Other Funds</a:t>
          </a:r>
        </a:p>
      </cdr:txBody>
    </cdr:sp>
  </cdr:relSizeAnchor>
  <cdr:relSizeAnchor xmlns:cdr="http://schemas.openxmlformats.org/drawingml/2006/chartDrawing">
    <cdr:from>
      <cdr:x>0.11944</cdr:x>
      <cdr:y>0.39675</cdr:y>
    </cdr:from>
    <cdr:to>
      <cdr:x>0.21874</cdr:x>
      <cdr:y>0.44121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18540" y="230632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State Aid</a:t>
          </a:r>
        </a:p>
      </cdr:txBody>
    </cdr:sp>
  </cdr:relSizeAnchor>
  <cdr:relSizeAnchor xmlns:cdr="http://schemas.openxmlformats.org/drawingml/2006/chartDrawing">
    <cdr:from>
      <cdr:x>0.11944</cdr:x>
      <cdr:y>0.64345</cdr:y>
    </cdr:from>
    <cdr:to>
      <cdr:x>0.21874</cdr:x>
      <cdr:y>0.68791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18540" y="370078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Taxation</a:t>
          </a:r>
        </a:p>
      </cdr:txBody>
    </cdr:sp>
  </cdr:relSizeAnchor>
  <cdr:relSizeAnchor xmlns:cdr="http://schemas.openxmlformats.org/drawingml/2006/chartDrawing">
    <cdr:from>
      <cdr:x>0.11944</cdr:x>
      <cdr:y>0.29904</cdr:y>
    </cdr:from>
    <cdr:to>
      <cdr:x>0.21874</cdr:x>
      <cdr:y>0.34351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18540" y="175768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Local</a:t>
          </a:r>
          <a:r>
            <a:rPr lang="en-US" sz="1100" b="1" baseline="0">
              <a:solidFill>
                <a:schemeClr val="bg1"/>
              </a:solidFill>
            </a:rPr>
            <a:t> Receipts</a:t>
          </a:r>
          <a:endParaRPr lang="en-US" sz="1100" b="1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\cdoane\mydocs\CLD\FY%2016%20BUDGET\FY%202016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s"/>
      <sheetName val="reserve fund "/>
      <sheetName val="town meeting"/>
      <sheetName val="moderator"/>
      <sheetName val="selectmen"/>
      <sheetName val="finance"/>
      <sheetName val="dir of finance"/>
      <sheetName val="town accountant"/>
      <sheetName val="assessors"/>
      <sheetName val="town treasurer"/>
      <sheetName val="town collector"/>
      <sheetName val="town counsel"/>
      <sheetName val="data processing"/>
      <sheetName val="town clerk"/>
      <sheetName val="registrar of vo"/>
      <sheetName val="conservation"/>
      <sheetName val="soil board"/>
      <sheetName val="planning board"/>
      <sheetName val="board of appeal"/>
      <sheetName val="town buildings"/>
      <sheetName val="by_laws"/>
      <sheetName val="police departme"/>
      <sheetName val="fire department"/>
      <sheetName val="emergency medic"/>
      <sheetName val="building dept"/>
      <sheetName val="sealer weights "/>
      <sheetName val="emergency manag"/>
      <sheetName val="dog officer"/>
      <sheetName val="forestry"/>
      <sheetName val="regional school"/>
      <sheetName val="acushnet school"/>
      <sheetName val="dpw_highway"/>
      <sheetName val="gasoline"/>
      <sheetName val="snow removal"/>
      <sheetName val="street lights"/>
      <sheetName val="semass"/>
      <sheetName val="cemetery"/>
      <sheetName val="brd of health"/>
      <sheetName val="council on aging"/>
      <sheetName val="veterans"/>
      <sheetName val="library"/>
      <sheetName val="recreation"/>
      <sheetName val="park dept"/>
      <sheetName val="historical comm"/>
      <sheetName val="celebrations"/>
      <sheetName val="miscellaneous"/>
      <sheetName val="retire of debt"/>
      <sheetName val="interest"/>
      <sheetName val="pensions"/>
      <sheetName val="health insuranc"/>
      <sheetName val="liability insur"/>
      <sheetName val="workers comp"/>
      <sheetName val="unemploy comp"/>
      <sheetName val="dpw_water"/>
      <sheetName val="dpw_sewer"/>
      <sheetName val="golf ent."/>
      <sheetName val="final"/>
      <sheetName val="App. A TOTALS"/>
      <sheetName val="Operating Budget"/>
      <sheetName val="communicatios department "/>
    </sheetNames>
    <sheetDataSet>
      <sheetData sheetId="0" refreshError="1"/>
      <sheetData sheetId="1" refreshError="1"/>
      <sheetData sheetId="2" refreshError="1">
        <row r="1">
          <cell r="A1" t="str">
            <v>DEPARTMENT NAME</v>
          </cell>
          <cell r="C1" t="str">
            <v>TOWN MEETING 1113</v>
          </cell>
        </row>
        <row r="5">
          <cell r="B5" t="str">
            <v>ACCOUNT NAME</v>
          </cell>
        </row>
      </sheetData>
      <sheetData sheetId="3" refreshError="1">
        <row r="1">
          <cell r="A1" t="str">
            <v>DEPARTMENT NAME</v>
          </cell>
        </row>
        <row r="11">
          <cell r="B11" t="str">
            <v>Total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DEPARTMENT NAME</v>
          </cell>
          <cell r="C1" t="str">
            <v>SOIL BOARD 1172</v>
          </cell>
        </row>
        <row r="5">
          <cell r="B5" t="str">
            <v>ACCOUNT NAME</v>
          </cell>
        </row>
      </sheetData>
      <sheetData sheetId="17" refreshError="1">
        <row r="1">
          <cell r="A1" t="str">
            <v>DEPARTMENT NAME</v>
          </cell>
          <cell r="C1" t="str">
            <v>PLANNING BOARD 1175</v>
          </cell>
        </row>
        <row r="5">
          <cell r="B5" t="str">
            <v>ACCOUNT NAME</v>
          </cell>
        </row>
      </sheetData>
      <sheetData sheetId="18" refreshError="1"/>
      <sheetData sheetId="19" refreshError="1">
        <row r="1">
          <cell r="A1" t="str">
            <v>DEPARTMENT NAME</v>
          </cell>
          <cell r="C1" t="str">
            <v>TOWN HALL COMPLEX 1192</v>
          </cell>
        </row>
        <row r="5">
          <cell r="B5" t="str">
            <v>ACCOUNT NAME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DEPARTMENT NAME</v>
          </cell>
          <cell r="C1" t="str">
            <v>ANIMAL CONTROL/DOG OFFICER 2292</v>
          </cell>
        </row>
        <row r="5">
          <cell r="B5" t="str">
            <v>ACCOUNT NAME</v>
          </cell>
        </row>
      </sheetData>
      <sheetData sheetId="28" refreshError="1"/>
      <sheetData sheetId="29" refreshError="1"/>
      <sheetData sheetId="30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1">
          <cell r="A1" t="str">
            <v>DEPARTMENT NAME</v>
          </cell>
          <cell r="C1" t="str">
            <v>BOARD OF HEALTH 5510</v>
          </cell>
        </row>
        <row r="5">
          <cell r="B5" t="str">
            <v>ACCOUNT NAME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A1" t="str">
            <v>DEPARTMENT NAME</v>
          </cell>
          <cell r="C1" t="str">
            <v>HISTORICAL COMMISSION 6691</v>
          </cell>
        </row>
        <row r="5">
          <cell r="B5" t="str">
            <v>ACCOUNT NAME</v>
          </cell>
        </row>
      </sheetData>
      <sheetData sheetId="44" refreshError="1">
        <row r="1">
          <cell r="A1" t="str">
            <v>DEPARTMENT NAME</v>
          </cell>
          <cell r="C1" t="str">
            <v>CELEBRATIONS 6692</v>
          </cell>
        </row>
        <row r="5">
          <cell r="B5" t="str">
            <v>ACCOUNT NAME</v>
          </cell>
        </row>
      </sheetData>
      <sheetData sheetId="45" refreshError="1"/>
      <sheetData sheetId="46" refreshError="1"/>
      <sheetData sheetId="47" refreshError="1"/>
      <sheetData sheetId="48" refreshError="1">
        <row r="1">
          <cell r="A1" t="str">
            <v>DEPARTMENT NAME</v>
          </cell>
          <cell r="C1" t="str">
            <v>PENSIONS 1911</v>
          </cell>
        </row>
        <row r="5">
          <cell r="B5" t="str">
            <v>ACCOUNT NAME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4" zoomScaleNormal="100" workbookViewId="0">
      <selection activeCell="E34" sqref="E34"/>
    </sheetView>
  </sheetViews>
  <sheetFormatPr defaultColWidth="12" defaultRowHeight="15"/>
  <cols>
    <col min="1" max="1" width="40.5703125" customWidth="1"/>
    <col min="2" max="2" width="15.7109375" customWidth="1"/>
    <col min="3" max="3" width="15" customWidth="1"/>
    <col min="4" max="4" width="22.42578125" customWidth="1"/>
    <col min="5" max="5" width="32.42578125" customWidth="1"/>
    <col min="6" max="6" width="27.7109375" customWidth="1"/>
    <col min="7" max="7" width="22.5703125" customWidth="1"/>
    <col min="8" max="8" width="17.7109375" hidden="1" customWidth="1"/>
    <col min="9" max="9" width="20.42578125" customWidth="1"/>
    <col min="10" max="10" width="22.85546875" customWidth="1"/>
    <col min="11" max="11" width="18.85546875" bestFit="1" customWidth="1"/>
    <col min="13" max="13" width="13.28515625" bestFit="1" customWidth="1"/>
  </cols>
  <sheetData>
    <row r="1" spans="1:11" ht="18">
      <c r="A1" s="20" t="s">
        <v>424</v>
      </c>
      <c r="B1" s="9"/>
      <c r="C1" s="21"/>
      <c r="D1" s="22"/>
      <c r="E1" s="23"/>
      <c r="F1" s="23"/>
      <c r="G1" s="21"/>
      <c r="H1" s="21"/>
      <c r="I1" s="21"/>
    </row>
    <row r="2" spans="1:11" ht="15.75">
      <c r="A2" s="24" t="s">
        <v>193</v>
      </c>
      <c r="B2" s="9"/>
      <c r="C2" s="127"/>
      <c r="D2" s="21"/>
      <c r="E2" s="23"/>
      <c r="F2" s="23"/>
      <c r="G2" s="21"/>
      <c r="H2" s="21"/>
      <c r="I2" s="21"/>
    </row>
    <row r="4" spans="1:11" ht="15.75">
      <c r="D4" s="25"/>
    </row>
    <row r="5" spans="1:11" ht="15.75">
      <c r="A5" s="26" t="s">
        <v>372</v>
      </c>
      <c r="B5" s="171" t="s">
        <v>409</v>
      </c>
      <c r="C5" s="172" t="s">
        <v>437</v>
      </c>
      <c r="E5" s="53"/>
      <c r="H5" t="s">
        <v>422</v>
      </c>
    </row>
    <row r="6" spans="1:11" ht="16.5" thickBot="1">
      <c r="E6" s="26" t="s">
        <v>312</v>
      </c>
      <c r="F6" s="172" t="s">
        <v>409</v>
      </c>
      <c r="G6" s="172" t="s">
        <v>436</v>
      </c>
    </row>
    <row r="7" spans="1:11" ht="15.75">
      <c r="A7" t="s">
        <v>425</v>
      </c>
      <c r="B7" s="134">
        <v>10781343</v>
      </c>
      <c r="C7" s="133">
        <v>11210458</v>
      </c>
      <c r="E7" s="13" t="s">
        <v>196</v>
      </c>
      <c r="F7" s="133">
        <v>193013</v>
      </c>
      <c r="G7" s="133">
        <v>197047</v>
      </c>
      <c r="H7" s="128">
        <v>197000</v>
      </c>
      <c r="J7" s="28" t="s">
        <v>197</v>
      </c>
      <c r="K7" s="29"/>
    </row>
    <row r="8" spans="1:11" ht="15.75">
      <c r="A8" t="s">
        <v>426</v>
      </c>
      <c r="B8" s="134"/>
      <c r="C8" s="133"/>
      <c r="D8" s="133"/>
      <c r="E8" s="13" t="s">
        <v>198</v>
      </c>
      <c r="F8" s="133">
        <v>100000</v>
      </c>
      <c r="G8" s="133">
        <v>100000</v>
      </c>
      <c r="H8" s="129">
        <v>100000</v>
      </c>
      <c r="J8" s="29"/>
      <c r="K8" s="29"/>
    </row>
    <row r="9" spans="1:11" ht="15.75">
      <c r="A9" t="s">
        <v>207</v>
      </c>
      <c r="B9" s="134">
        <v>269534</v>
      </c>
      <c r="C9" s="133">
        <f>C7*0.025</f>
        <v>280261.45</v>
      </c>
      <c r="E9" s="13" t="s">
        <v>191</v>
      </c>
      <c r="F9" s="133">
        <v>14937</v>
      </c>
      <c r="G9" s="166">
        <v>16493</v>
      </c>
      <c r="H9" s="129">
        <v>16493</v>
      </c>
      <c r="J9" s="30"/>
      <c r="K9" s="29"/>
    </row>
    <row r="10" spans="1:11" ht="15.75">
      <c r="A10" t="s">
        <v>208</v>
      </c>
      <c r="B10" s="139">
        <v>169000</v>
      </c>
      <c r="C10" s="133">
        <v>160000</v>
      </c>
      <c r="E10" s="13" t="s">
        <v>414</v>
      </c>
      <c r="F10" s="133">
        <v>19530</v>
      </c>
      <c r="G10" s="133">
        <v>0</v>
      </c>
      <c r="H10" s="130">
        <v>0</v>
      </c>
      <c r="J10" s="29"/>
      <c r="K10" s="32"/>
    </row>
    <row r="11" spans="1:11" ht="15.75">
      <c r="A11" t="s">
        <v>209</v>
      </c>
      <c r="B11" s="139">
        <v>781637</v>
      </c>
      <c r="C11" s="166">
        <f>760687+264963+9975</f>
        <v>1035625</v>
      </c>
      <c r="D11" s="133"/>
      <c r="E11" s="13" t="s">
        <v>413</v>
      </c>
      <c r="F11" s="135">
        <v>562451</v>
      </c>
      <c r="G11" s="174">
        <v>709006</v>
      </c>
      <c r="H11" s="136">
        <v>709006</v>
      </c>
      <c r="J11" s="29"/>
      <c r="K11" s="33"/>
    </row>
    <row r="12" spans="1:11" ht="18">
      <c r="A12" t="s">
        <v>458</v>
      </c>
      <c r="B12" s="134">
        <v>4068938</v>
      </c>
      <c r="C12" s="134">
        <v>4151920</v>
      </c>
      <c r="F12" s="134">
        <f>SUM(F7:F11)</f>
        <v>889931</v>
      </c>
      <c r="G12" s="133">
        <f>SUM(G7:G11)</f>
        <v>1022546</v>
      </c>
      <c r="H12" s="46">
        <f>SUM(H7:H11)</f>
        <v>1022499</v>
      </c>
      <c r="J12" s="34"/>
      <c r="K12" s="35"/>
    </row>
    <row r="13" spans="1:11" ht="18">
      <c r="A13" t="s">
        <v>406</v>
      </c>
      <c r="B13" s="134">
        <v>17276</v>
      </c>
      <c r="C13" s="134">
        <v>0</v>
      </c>
      <c r="E13" s="31"/>
      <c r="I13" s="46"/>
      <c r="J13" s="34"/>
      <c r="K13" s="35"/>
    </row>
    <row r="14" spans="1:11" ht="18">
      <c r="A14" t="s">
        <v>459</v>
      </c>
      <c r="B14" s="134">
        <v>704819</v>
      </c>
      <c r="C14" s="139">
        <v>727374</v>
      </c>
      <c r="E14" s="31"/>
      <c r="I14" s="46"/>
      <c r="J14" s="34"/>
      <c r="K14" s="35"/>
    </row>
    <row r="15" spans="1:11" ht="18">
      <c r="A15" t="s">
        <v>190</v>
      </c>
      <c r="B15" s="134">
        <v>28246</v>
      </c>
      <c r="C15" s="134">
        <v>23650</v>
      </c>
      <c r="E15" s="31"/>
      <c r="I15" s="46"/>
      <c r="J15" s="34"/>
      <c r="K15" s="35"/>
    </row>
    <row r="16" spans="1:11" ht="18">
      <c r="A16" t="s">
        <v>328</v>
      </c>
      <c r="B16" s="134">
        <v>33433</v>
      </c>
      <c r="C16" s="134">
        <v>33362</v>
      </c>
      <c r="E16" s="26" t="s">
        <v>195</v>
      </c>
      <c r="F16" s="173" t="s">
        <v>409</v>
      </c>
      <c r="G16" s="173" t="s">
        <v>437</v>
      </c>
      <c r="I16" s="46"/>
      <c r="J16" s="34"/>
      <c r="K16" s="35"/>
    </row>
    <row r="17" spans="1:13" ht="18">
      <c r="A17" t="s">
        <v>329</v>
      </c>
      <c r="B17" s="134">
        <v>51669</v>
      </c>
      <c r="C17" s="138">
        <v>59262</v>
      </c>
      <c r="E17" s="13" t="s">
        <v>199</v>
      </c>
      <c r="F17" s="175">
        <f>+'APPENDIX A FOR INPUT'!G13+'APPENDIX A FOR INPUT'!G19+'APPENDIX A FOR INPUT'!G33+'APPENDIX A FOR INPUT'!G42+'APPENDIX A FOR INPUT'!G56+'APPENDIX A FOR INPUT'!G76+'APPENDIX A FOR INPUT'!G89+'APPENDIX A FOR INPUT'!G100+'APPENDIX A FOR INPUT'!G106+'APPENDIX A FOR INPUT'!G121+'APPENDIX A FOR INPUT'!G136+'APPENDIX A FOR INPUT'!G149+'APPENDIX A FOR INPUT'!G154+'APPENDIX A FOR INPUT'!G165+'APPENDIX A FOR INPUT'!G189+'APPENDIX A FOR INPUT'!G195+'APPENDIX A FOR INPUT'!G200+'APPENDIX A FOR INPUT'!G205+'APPENDIX A FOR INPUT'!G211+'APPENDIX A FOR INPUT'!G217+'APPENDIX A FOR INPUT'!G261+'APPENDIX A FOR INPUT'!G285+'APPENDIX A FOR INPUT'!G310+'APPENDIX A FOR INPUT'!G327+'APPENDIX A FOR INPUT'!G347+'APPENDIX A FOR INPUT'!G361+'APPENDIX A FOR INPUT'!G369+'APPENDIX A FOR INPUT'!G378+'APPENDIX A FOR INPUT'!G432+'APPENDIX A FOR INPUT'!G438+'APPENDIX A FOR INPUT'!G443+'APPENDIX A FOR INPUT'!G453+'APPENDIX A FOR INPUT'!G459+'APPENDIX A FOR INPUT'!G474+'APPENDIX A FOR INPUT'!G484+'APPENDIX A FOR INPUT'!G508+'APPENDIX A FOR INPUT'!G520+'APPENDIX A FOR INPUT'!G528</f>
        <v>6518899</v>
      </c>
      <c r="G17" s="175">
        <f>+'APPENDIX A FOR INPUT'!J13+'APPENDIX A FOR INPUT'!J19+'APPENDIX A FOR INPUT'!J33+'APPENDIX A FOR INPUT'!J42+'APPENDIX A FOR INPUT'!J56+'APPENDIX A FOR INPUT'!J76+'APPENDIX A FOR INPUT'!J89+'APPENDIX A FOR INPUT'!J100+'APPENDIX A FOR INPUT'!J106+'APPENDIX A FOR INPUT'!J121+'APPENDIX A FOR INPUT'!J136+'APPENDIX A FOR INPUT'!J149+'APPENDIX A FOR INPUT'!J154+'APPENDIX A FOR INPUT'!J165+'APPENDIX A FOR INPUT'!J189+'APPENDIX A FOR INPUT'!J195+'APPENDIX A FOR INPUT'!J200+'APPENDIX A FOR INPUT'!J205+'APPENDIX A FOR INPUT'!J211+'APPENDIX A FOR INPUT'!J217+'APPENDIX A FOR INPUT'!J261+'APPENDIX A FOR INPUT'!J285+'APPENDIX A FOR INPUT'!J310+'APPENDIX A FOR INPUT'!J327+'APPENDIX A FOR INPUT'!J347+'APPENDIX A FOR INPUT'!J361+'APPENDIX A FOR INPUT'!J369+'APPENDIX A FOR INPUT'!J378+'APPENDIX A FOR INPUT'!J432+'APPENDIX A FOR INPUT'!J438+'APPENDIX A FOR INPUT'!J443+'APPENDIX A FOR INPUT'!J453+'APPENDIX A FOR INPUT'!J459+'APPENDIX A FOR INPUT'!J474+'APPENDIX A FOR INPUT'!J484+'APPENDIX A FOR INPUT'!J508+'APPENDIX A FOR INPUT'!J520+'APPENDIX A FOR INPUT'!J528</f>
        <v>6888665.5099999998</v>
      </c>
      <c r="J17" s="46"/>
      <c r="K17" s="35"/>
    </row>
    <row r="18" spans="1:13" ht="15.75">
      <c r="A18" t="s">
        <v>330</v>
      </c>
      <c r="B18" s="134">
        <v>14937</v>
      </c>
      <c r="C18" s="166">
        <v>16493</v>
      </c>
      <c r="E18" s="13" t="s">
        <v>200</v>
      </c>
      <c r="F18" s="176">
        <f>'APPENDIX A FOR INPUT'!G535+'APPENDIX A FOR INPUT'!G542</f>
        <v>781637</v>
      </c>
      <c r="G18" s="177">
        <f>'APPENDIX A FOR INPUT'!J535+'APPENDIX A FOR INPUT'!J542-('APPENDIX A FOR INPUT'!I533+'APPENDIX A FOR INPUT'!J540)</f>
        <v>1035625</v>
      </c>
      <c r="J18" s="36"/>
      <c r="K18" s="29"/>
    </row>
    <row r="19" spans="1:13" ht="15.75">
      <c r="A19" t="s">
        <v>297</v>
      </c>
      <c r="B19" s="134">
        <v>634128</v>
      </c>
      <c r="C19" s="133">
        <v>768825</v>
      </c>
      <c r="D19" s="133"/>
      <c r="E19" s="13" t="s">
        <v>201</v>
      </c>
      <c r="F19" s="176">
        <f>+'APPENDIX A FOR INPUT'!G381+'APPENDIX A FOR INPUT'!G382+'APPENDIX A FOR INPUT'!G384+'APPENDIX A FOR INPUT'!G386+'APPENDIX A FOR INPUT'!G387+'APPENDIX A FOR INPUT'!G383</f>
        <v>9458895</v>
      </c>
      <c r="G19" s="176">
        <f>+'APPENDIX A FOR INPUT'!J381+'APPENDIX A FOR INPUT'!J382+'APPENDIX A FOR INPUT'!J384+'APPENDIX A FOR INPUT'!J386+'APPENDIX A FOR INPUT'!J387+'APPENDIX A FOR INPUT'!J383</f>
        <v>9739985</v>
      </c>
      <c r="J19" s="36"/>
      <c r="K19" s="29"/>
    </row>
    <row r="20" spans="1:13" ht="15.75">
      <c r="A20" t="s">
        <v>202</v>
      </c>
      <c r="B20" s="134">
        <v>775000</v>
      </c>
      <c r="C20" s="166">
        <v>850000</v>
      </c>
      <c r="E20" s="13" t="s">
        <v>332</v>
      </c>
      <c r="F20" s="176">
        <f>+'APPENDIX A FOR INPUT'!G385</f>
        <v>599956</v>
      </c>
      <c r="G20" s="176">
        <f>+'APPENDIX A FOR INPUT'!J385</f>
        <v>617680</v>
      </c>
      <c r="J20" s="36"/>
      <c r="K20" s="29"/>
    </row>
    <row r="21" spans="1:13" ht="15.75">
      <c r="A21" t="s">
        <v>335</v>
      </c>
      <c r="B21" s="134">
        <v>158970</v>
      </c>
      <c r="C21" s="138">
        <v>158970</v>
      </c>
      <c r="E21" s="13" t="s">
        <v>203</v>
      </c>
      <c r="F21" s="176">
        <f>+'APPENDIX A FOR INPUT'!G389</f>
        <v>969035</v>
      </c>
      <c r="G21" s="176">
        <f>+'APPENDIX A FOR INPUT'!J389+'APPENDIX A FOR INPUT'!J533+'APPENDIX A FOR INPUT'!J540</f>
        <v>1272974</v>
      </c>
      <c r="J21" s="36"/>
      <c r="K21" s="29"/>
    </row>
    <row r="22" spans="1:13" ht="15.75">
      <c r="A22" t="s">
        <v>298</v>
      </c>
      <c r="B22" s="134">
        <v>20000</v>
      </c>
      <c r="C22" s="134">
        <v>30000</v>
      </c>
      <c r="E22" s="13" t="s">
        <v>305</v>
      </c>
      <c r="F22" s="176">
        <f>'APPENDIX A FOR INPUT'!G388</f>
        <v>2694331</v>
      </c>
      <c r="G22" s="176">
        <f>'APPENDIX A FOR INPUT'!J388</f>
        <v>2779717</v>
      </c>
      <c r="J22" s="37"/>
      <c r="K22" s="29"/>
    </row>
    <row r="23" spans="1:13" ht="15.75">
      <c r="A23" t="s">
        <v>299</v>
      </c>
      <c r="B23" s="134">
        <v>45000</v>
      </c>
      <c r="C23" s="134">
        <v>55000</v>
      </c>
      <c r="E23" s="13" t="s">
        <v>386</v>
      </c>
      <c r="F23" s="176">
        <f>'APPENDIX A FOR INPUT'!G391</f>
        <v>110582</v>
      </c>
      <c r="G23" s="176">
        <f>'APPENDIX A FOR INPUT'!J391</f>
        <v>246504</v>
      </c>
      <c r="I23" s="46"/>
      <c r="J23" s="37"/>
      <c r="K23" s="29"/>
    </row>
    <row r="24" spans="1:13" ht="18">
      <c r="A24" t="s">
        <v>300</v>
      </c>
      <c r="B24" s="134">
        <v>80000</v>
      </c>
      <c r="C24" s="139">
        <v>80000</v>
      </c>
      <c r="E24" s="13" t="s">
        <v>313</v>
      </c>
      <c r="F24" s="131">
        <f>+'APPENDIX A FOR INPUT'!G390</f>
        <v>137950</v>
      </c>
      <c r="G24" s="131">
        <f>'APPENDIX A FOR INPUT'!J390</f>
        <v>153547</v>
      </c>
      <c r="I24" s="46"/>
      <c r="J24" s="37"/>
      <c r="K24" s="29"/>
    </row>
    <row r="25" spans="1:13" ht="18">
      <c r="A25" t="s">
        <v>304</v>
      </c>
      <c r="B25" s="134">
        <v>30000</v>
      </c>
      <c r="C25" s="134">
        <v>50000</v>
      </c>
      <c r="E25" s="13"/>
      <c r="F25" s="132">
        <f>SUM(F17:F24)</f>
        <v>21271285</v>
      </c>
      <c r="G25" s="132">
        <f>SUM(G17:G24)</f>
        <v>22734697.509999998</v>
      </c>
      <c r="H25" s="63" t="s">
        <v>369</v>
      </c>
    </row>
    <row r="26" spans="1:13">
      <c r="A26" t="s">
        <v>301</v>
      </c>
      <c r="B26" s="134">
        <v>95000</v>
      </c>
      <c r="C26" s="134">
        <v>125000</v>
      </c>
      <c r="E26" s="13"/>
      <c r="F26" s="178"/>
      <c r="G26" s="178"/>
      <c r="H26" s="62" t="e">
        <f>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INPUT'!#REF!+'APPENDIX A FOR INPUT'!#REF!</f>
        <v>#REF!</v>
      </c>
    </row>
    <row r="27" spans="1:13" ht="15.75">
      <c r="A27" t="s">
        <v>302</v>
      </c>
      <c r="B27" s="134">
        <v>10750</v>
      </c>
      <c r="C27" s="134">
        <v>10750</v>
      </c>
      <c r="E27" s="13" t="s">
        <v>194</v>
      </c>
      <c r="F27" s="175">
        <f>+B35</f>
        <v>22189739</v>
      </c>
      <c r="G27" s="175">
        <f>+C35</f>
        <v>23757243.449999999</v>
      </c>
      <c r="H27" s="62" t="e">
        <f>+'APPENDIX A FOR INPUT'!#REF!+'APPENDIX A FOR INPUT'!#REF!</f>
        <v>#REF!</v>
      </c>
      <c r="L27" s="29"/>
      <c r="M27" s="29"/>
    </row>
    <row r="28" spans="1:13" ht="15.75">
      <c r="A28" t="s">
        <v>303</v>
      </c>
      <c r="B28" s="139">
        <v>8000</v>
      </c>
      <c r="C28" s="139">
        <v>10000</v>
      </c>
      <c r="E28" s="13" t="s">
        <v>195</v>
      </c>
      <c r="F28" s="134">
        <f>+F25</f>
        <v>21271285</v>
      </c>
      <c r="G28" s="134">
        <f>+G25</f>
        <v>22734697.509999998</v>
      </c>
      <c r="H28" s="62" t="e">
        <f>+'APPENDIX A FOR INPUT'!#REF!+'APPENDIX A FOR INPUT'!#REF!+'APPENDIX A FOR INPUT'!#REF!+'APPENDIX A FOR INPUT'!#REF!+'APPENDIX A FOR INPUT'!#REF!</f>
        <v>#REF!</v>
      </c>
      <c r="L28" s="29"/>
      <c r="M28" s="29"/>
    </row>
    <row r="29" spans="1:13" ht="16.5" thickBot="1">
      <c r="A29" t="s">
        <v>204</v>
      </c>
      <c r="B29" s="139">
        <v>328000</v>
      </c>
      <c r="C29" s="166">
        <v>575000</v>
      </c>
      <c r="D29" s="133"/>
      <c r="E29" s="13" t="s">
        <v>312</v>
      </c>
      <c r="F29" s="179">
        <f>+F12</f>
        <v>889931</v>
      </c>
      <c r="G29" s="179">
        <f>G12</f>
        <v>1022546</v>
      </c>
      <c r="H29" s="62" t="e">
        <f>+'APPENDIX A FOR INPUT'!#REF!</f>
        <v>#REF!</v>
      </c>
      <c r="L29" s="29"/>
      <c r="M29" s="29"/>
    </row>
    <row r="30" spans="1:13" ht="16.5" thickTop="1">
      <c r="A30" t="s">
        <v>215</v>
      </c>
      <c r="B30" s="134">
        <v>0</v>
      </c>
      <c r="C30" s="138">
        <v>100000</v>
      </c>
      <c r="E30" s="137" t="s">
        <v>205</v>
      </c>
      <c r="F30" s="180">
        <f>F27-F28-F29</f>
        <v>28523</v>
      </c>
      <c r="G30" s="181">
        <f>G27-G28-G29</f>
        <v>-5.9999998658895493E-2</v>
      </c>
      <c r="H30" s="62" t="e">
        <f>+'APPENDIX A FOR INPUT'!#REF!</f>
        <v>#REF!</v>
      </c>
      <c r="L30" s="29"/>
      <c r="M30" s="29"/>
    </row>
    <row r="31" spans="1:13" ht="15.75">
      <c r="A31" t="s">
        <v>416</v>
      </c>
      <c r="B31" s="139">
        <v>164728</v>
      </c>
      <c r="C31" s="133">
        <v>0</v>
      </c>
      <c r="H31" s="62" t="e">
        <f>+'APPENDIX A FOR INPUT'!#REF!+'APPENDIX A FOR INPUT'!#REF!</f>
        <v>#REF!</v>
      </c>
      <c r="I31" s="61"/>
      <c r="L31" s="29"/>
      <c r="M31" s="29"/>
    </row>
    <row r="32" spans="1:13" ht="15.75">
      <c r="A32" t="s">
        <v>296</v>
      </c>
      <c r="B32" s="134">
        <v>2694331</v>
      </c>
      <c r="C32" s="164">
        <v>2779717</v>
      </c>
      <c r="H32" s="62"/>
      <c r="I32" s="78"/>
      <c r="L32" s="29"/>
      <c r="M32" s="29"/>
    </row>
    <row r="33" spans="1:13" ht="18">
      <c r="A33" t="s">
        <v>450</v>
      </c>
      <c r="B33" s="134">
        <v>225000</v>
      </c>
      <c r="C33" s="164">
        <f>252453+4381</f>
        <v>256834</v>
      </c>
      <c r="E33" s="27"/>
      <c r="F33" s="116"/>
      <c r="G33" s="117"/>
      <c r="H33" s="81" t="e">
        <f>+'APPENDIX A FOR INPUT'!#REF!</f>
        <v>#REF!</v>
      </c>
      <c r="L33" s="29"/>
      <c r="M33" s="29"/>
    </row>
    <row r="34" spans="1:13" ht="16.5" thickBot="1">
      <c r="A34" s="165" t="s">
        <v>453</v>
      </c>
      <c r="B34" s="168">
        <v>0</v>
      </c>
      <c r="C34" s="167">
        <f>181000+27742</f>
        <v>208742</v>
      </c>
      <c r="D34" s="133"/>
      <c r="F34" s="140" t="s">
        <v>430</v>
      </c>
      <c r="G34" s="141">
        <f>C35-(C33+C34)</f>
        <v>23291667.449999999</v>
      </c>
      <c r="J34" s="29"/>
      <c r="K34" s="29"/>
      <c r="L34" s="29"/>
      <c r="M34" s="29"/>
    </row>
    <row r="35" spans="1:13" ht="17.25" thickTop="1" thickBot="1">
      <c r="B35" s="169">
        <f>SUM(B7:B34)</f>
        <v>22189739</v>
      </c>
      <c r="C35" s="170">
        <f>SUM(C7:C34)</f>
        <v>23757243.449999999</v>
      </c>
      <c r="D35" s="133"/>
      <c r="F35" s="142" t="s">
        <v>418</v>
      </c>
      <c r="G35" s="143">
        <f>B35-B33</f>
        <v>21964739</v>
      </c>
      <c r="J35" s="29"/>
      <c r="K35" s="29"/>
      <c r="L35" s="29"/>
      <c r="M35" s="29"/>
    </row>
    <row r="36" spans="1:13" ht="16.5" thickTop="1">
      <c r="D36" s="133"/>
      <c r="F36" s="144" t="s">
        <v>419</v>
      </c>
      <c r="G36" s="145">
        <f>G34-G35</f>
        <v>1326928.4499999993</v>
      </c>
      <c r="J36" s="29"/>
      <c r="K36" s="29"/>
      <c r="L36" s="29"/>
      <c r="M36" s="29"/>
    </row>
    <row r="37" spans="1:13" ht="15.75">
      <c r="F37" s="142" t="s">
        <v>431</v>
      </c>
      <c r="G37" s="148">
        <f>(G34/G35)-1</f>
        <v>6.0411755860153793E-2</v>
      </c>
      <c r="J37" s="29"/>
      <c r="K37" s="29"/>
      <c r="L37" s="29"/>
      <c r="M37" s="29"/>
    </row>
    <row r="38" spans="1:13" ht="15.75">
      <c r="G38" s="149"/>
      <c r="H38" s="29"/>
      <c r="I38" s="56"/>
      <c r="J38" s="29"/>
      <c r="K38" s="29"/>
      <c r="L38" s="29"/>
      <c r="M38" s="29"/>
    </row>
    <row r="39" spans="1:13" ht="15.75">
      <c r="D39" s="47"/>
      <c r="H39" s="55"/>
      <c r="I39" s="45"/>
      <c r="J39" s="25"/>
      <c r="K39" s="29"/>
      <c r="L39" s="29"/>
      <c r="M39" s="29"/>
    </row>
    <row r="40" spans="1:13" ht="15.75">
      <c r="H40" s="80">
        <f>+B35</f>
        <v>22189739</v>
      </c>
      <c r="I40" s="54"/>
      <c r="J40" s="25"/>
      <c r="K40" s="29"/>
      <c r="L40" s="29"/>
      <c r="M40" s="29"/>
    </row>
    <row r="41" spans="1:13" ht="15.75">
      <c r="F41" s="140" t="s">
        <v>433</v>
      </c>
      <c r="G41" s="146">
        <f>G28+G29</f>
        <v>23757243.509999998</v>
      </c>
      <c r="H41" s="62" t="e">
        <f>+#REF!</f>
        <v>#REF!</v>
      </c>
      <c r="I41" s="41"/>
      <c r="J41" s="29"/>
      <c r="K41" s="39"/>
      <c r="L41" s="29"/>
      <c r="M41" s="29"/>
    </row>
    <row r="42" spans="1:13" ht="15.75">
      <c r="A42" s="207"/>
      <c r="B42" s="172"/>
      <c r="C42" s="172"/>
      <c r="F42" s="142" t="s">
        <v>432</v>
      </c>
      <c r="G42" s="147">
        <f>'APPENDIX A FOR INPUT'!G546+F12</f>
        <v>22161216</v>
      </c>
      <c r="H42" s="80">
        <f>+F12</f>
        <v>889931</v>
      </c>
      <c r="J42" s="38"/>
      <c r="L42" s="40"/>
    </row>
    <row r="43" spans="1:13" ht="15.75">
      <c r="A43" s="13"/>
      <c r="B43" s="166"/>
      <c r="C43" s="133"/>
      <c r="F43" s="144" t="s">
        <v>434</v>
      </c>
      <c r="G43" s="154">
        <f>G41-G42</f>
        <v>1596027.5099999979</v>
      </c>
      <c r="H43" s="48" t="e">
        <f>H40-H41-H42</f>
        <v>#REF!</v>
      </c>
      <c r="J43" s="41"/>
      <c r="L43" s="42"/>
    </row>
    <row r="44" spans="1:13" ht="15.75">
      <c r="A44" s="13"/>
      <c r="B44" s="166"/>
      <c r="C44" s="166"/>
      <c r="D44" s="161"/>
      <c r="F44" s="142" t="s">
        <v>435</v>
      </c>
      <c r="G44" s="155">
        <f>(G41/G42)-1</f>
        <v>7.2018950133422077E-2</v>
      </c>
      <c r="J44" s="41"/>
      <c r="K44" s="43"/>
      <c r="L44" s="44"/>
      <c r="M44" s="13"/>
    </row>
    <row r="45" spans="1:13" ht="15.75">
      <c r="A45" s="13"/>
      <c r="B45" s="166"/>
      <c r="C45" s="166"/>
      <c r="D45" s="161"/>
      <c r="J45" s="41"/>
      <c r="K45" s="43"/>
      <c r="L45" s="44"/>
      <c r="M45" s="13"/>
    </row>
    <row r="46" spans="1:13" ht="15.75">
      <c r="A46" s="13"/>
      <c r="B46" s="166"/>
      <c r="C46" s="166"/>
      <c r="D46" s="161"/>
      <c r="I46" s="118"/>
      <c r="J46" s="41"/>
      <c r="K46" s="43"/>
      <c r="L46" s="44"/>
      <c r="M46" s="13"/>
    </row>
    <row r="47" spans="1:13" ht="15.75">
      <c r="A47" s="13"/>
      <c r="B47" s="166"/>
      <c r="C47" s="133"/>
      <c r="D47" s="161"/>
      <c r="J47" s="41"/>
      <c r="K47" s="43"/>
      <c r="L47" s="44"/>
      <c r="M47" s="13"/>
    </row>
    <row r="48" spans="1:13" ht="15.75">
      <c r="A48" s="13"/>
      <c r="B48" s="166"/>
      <c r="C48" s="133"/>
      <c r="D48" s="161"/>
      <c r="E48" s="31"/>
      <c r="J48" s="41"/>
      <c r="K48" s="43"/>
      <c r="L48" s="44"/>
      <c r="M48" s="13"/>
    </row>
    <row r="49" spans="1:13" ht="15.75">
      <c r="A49" s="13"/>
      <c r="B49" s="166"/>
      <c r="C49" s="166"/>
      <c r="D49" s="161"/>
      <c r="F49" s="112"/>
      <c r="K49" s="43"/>
      <c r="L49" s="44"/>
      <c r="M49" s="13"/>
    </row>
    <row r="50" spans="1:13" ht="15.75">
      <c r="A50" s="13"/>
      <c r="B50" s="166"/>
      <c r="C50" s="166"/>
      <c r="D50" s="161"/>
      <c r="E50" s="31"/>
      <c r="F50" s="112"/>
      <c r="K50" s="43"/>
      <c r="L50" s="44"/>
      <c r="M50" s="13"/>
    </row>
    <row r="51" spans="1:13" ht="15.75">
      <c r="A51" s="208"/>
      <c r="B51" s="166"/>
      <c r="C51" s="166"/>
      <c r="D51" s="2"/>
      <c r="E51" s="31"/>
      <c r="F51" s="122"/>
    </row>
    <row r="52" spans="1:13" ht="15.75">
      <c r="A52" s="13"/>
      <c r="B52" s="166"/>
      <c r="C52" s="133"/>
      <c r="E52" s="31"/>
      <c r="F52" s="31"/>
    </row>
    <row r="55" spans="1:13">
      <c r="A55" s="58"/>
      <c r="B55" s="59"/>
    </row>
    <row r="57" spans="1:13">
      <c r="B57" s="57"/>
    </row>
    <row r="58" spans="1:13">
      <c r="B58" s="57"/>
    </row>
    <row r="59" spans="1:13">
      <c r="B59" s="57"/>
    </row>
    <row r="60" spans="1:13">
      <c r="B60" s="57"/>
    </row>
    <row r="61" spans="1:13">
      <c r="B61" s="57"/>
    </row>
    <row r="62" spans="1:13">
      <c r="B62" s="57"/>
    </row>
    <row r="63" spans="1:13" ht="15.75">
      <c r="A63" s="25"/>
      <c r="B63" s="60"/>
    </row>
  </sheetData>
  <printOptions horizontalCentered="1"/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663"/>
  <sheetViews>
    <sheetView zoomScale="85" zoomScaleNormal="85" workbookViewId="0">
      <pane ySplit="8" topLeftCell="A9" activePane="bottomLeft" state="frozen"/>
      <selection activeCell="G25" sqref="G25"/>
      <selection pane="bottomLeft" activeCell="B2" sqref="B2"/>
    </sheetView>
  </sheetViews>
  <sheetFormatPr defaultRowHeight="15"/>
  <cols>
    <col min="1" max="1" width="15.7109375" bestFit="1" customWidth="1"/>
    <col min="2" max="2" width="13.7109375" bestFit="1" customWidth="1"/>
    <col min="3" max="3" width="31.7109375" style="9" bestFit="1" customWidth="1"/>
    <col min="4" max="4" width="36.5703125" bestFit="1" customWidth="1"/>
    <col min="5" max="5" width="14.85546875" bestFit="1" customWidth="1"/>
    <col min="6" max="6" width="14.85546875" style="100" customWidth="1"/>
    <col min="7" max="7" width="14.85546875" style="89" customWidth="1"/>
    <col min="8" max="8" width="10.85546875" customWidth="1"/>
    <col min="9" max="9" width="11.85546875" style="2" bestFit="1" customWidth="1"/>
    <col min="10" max="10" width="19.28515625" bestFit="1" customWidth="1"/>
    <col min="11" max="11" width="11.140625" bestFit="1" customWidth="1"/>
  </cols>
  <sheetData>
    <row r="1" spans="1:23" s="3" customFormat="1" ht="20.25">
      <c r="B1" s="209" t="s">
        <v>461</v>
      </c>
      <c r="C1" s="209"/>
      <c r="D1" s="209"/>
      <c r="E1" s="209"/>
      <c r="F1" s="209"/>
      <c r="G1" s="209"/>
      <c r="H1" s="209"/>
      <c r="I1" s="209"/>
      <c r="J1" s="209"/>
    </row>
    <row r="5" spans="1:23">
      <c r="E5" s="100"/>
    </row>
    <row r="6" spans="1:23">
      <c r="E6" s="100"/>
    </row>
    <row r="7" spans="1:23">
      <c r="E7" s="101" t="s">
        <v>379</v>
      </c>
      <c r="F7" s="101" t="s">
        <v>395</v>
      </c>
      <c r="G7" s="107" t="s">
        <v>409</v>
      </c>
      <c r="J7" s="1" t="s">
        <v>178</v>
      </c>
    </row>
    <row r="8" spans="1:23">
      <c r="B8" s="1" t="s">
        <v>183</v>
      </c>
      <c r="C8" s="49" t="s">
        <v>182</v>
      </c>
      <c r="D8" s="1" t="s">
        <v>184</v>
      </c>
      <c r="E8" s="101" t="s">
        <v>0</v>
      </c>
      <c r="F8" s="101" t="s">
        <v>177</v>
      </c>
      <c r="G8" s="107" t="s">
        <v>423</v>
      </c>
      <c r="H8" s="1" t="s">
        <v>175</v>
      </c>
      <c r="I8" s="110" t="s">
        <v>398</v>
      </c>
      <c r="J8" s="1" t="s">
        <v>422</v>
      </c>
    </row>
    <row r="9" spans="1:23" s="4" customFormat="1">
      <c r="C9" s="51"/>
      <c r="E9" s="102"/>
      <c r="F9" s="113"/>
      <c r="G9" s="108"/>
      <c r="H9" s="84"/>
      <c r="I9" s="86"/>
    </row>
    <row r="10" spans="1:23" s="6" customFormat="1">
      <c r="A10" s="4"/>
      <c r="B10" s="6">
        <v>132</v>
      </c>
      <c r="C10" s="50" t="s">
        <v>1</v>
      </c>
      <c r="E10" s="103"/>
      <c r="F10" s="114"/>
      <c r="G10" s="106"/>
      <c r="H10" s="121"/>
      <c r="I10" s="85"/>
      <c r="J10" s="66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pans="1:23" s="4" customFormat="1">
      <c r="B11" s="4">
        <v>132</v>
      </c>
      <c r="C11" s="51">
        <v>5705780</v>
      </c>
      <c r="D11" s="4" t="s">
        <v>2</v>
      </c>
      <c r="E11" s="184">
        <v>25000</v>
      </c>
      <c r="F11" s="185">
        <v>25000</v>
      </c>
      <c r="G11" s="186">
        <v>25000</v>
      </c>
      <c r="H11" s="119">
        <f>(G11-F11)/F11</f>
        <v>0</v>
      </c>
      <c r="I11" s="86">
        <f>G11-F11</f>
        <v>0</v>
      </c>
      <c r="J11" s="156">
        <v>25000</v>
      </c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 s="4" customFormat="1">
      <c r="C12" s="51"/>
      <c r="E12" s="184"/>
      <c r="F12" s="185"/>
      <c r="G12" s="187"/>
      <c r="H12" s="119"/>
      <c r="I12" s="86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23" s="6" customFormat="1">
      <c r="A13" s="4" t="s">
        <v>347</v>
      </c>
      <c r="B13" s="6" t="s">
        <v>3</v>
      </c>
      <c r="C13" s="50" t="s">
        <v>4</v>
      </c>
      <c r="E13" s="188">
        <f>SUM(E11:E12)</f>
        <v>25000</v>
      </c>
      <c r="F13" s="189">
        <f>SUM(F11:F12)</f>
        <v>25000</v>
      </c>
      <c r="G13" s="190">
        <f>SUM(G11:G12)</f>
        <v>25000</v>
      </c>
      <c r="H13" s="120">
        <f>(G13-F13)/F13</f>
        <v>0</v>
      </c>
      <c r="I13" s="109">
        <f>G13-F13</f>
        <v>0</v>
      </c>
      <c r="J13" s="93">
        <f>SUM(J11:J12)</f>
        <v>25000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s="4" customFormat="1">
      <c r="C14" s="51"/>
      <c r="E14" s="184"/>
      <c r="F14" s="185"/>
      <c r="G14" s="187"/>
      <c r="H14" s="119"/>
      <c r="I14" s="86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s="6" customFormat="1">
      <c r="A15" s="4"/>
      <c r="B15" s="6">
        <v>114</v>
      </c>
      <c r="C15" s="50" t="s">
        <v>5</v>
      </c>
      <c r="E15" s="188"/>
      <c r="F15" s="189"/>
      <c r="G15" s="190"/>
      <c r="H15" s="121"/>
      <c r="I15" s="85"/>
      <c r="J15" s="93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s="4" customFormat="1">
      <c r="B16" s="4">
        <v>114</v>
      </c>
      <c r="C16" s="51">
        <v>5105111</v>
      </c>
      <c r="D16" s="4" t="s">
        <v>6</v>
      </c>
      <c r="E16" s="184">
        <v>100</v>
      </c>
      <c r="F16" s="185">
        <v>100</v>
      </c>
      <c r="G16" s="186">
        <v>102</v>
      </c>
      <c r="H16" s="152">
        <f t="shared" ref="H16:H17" si="0">(J16-G16)/G16</f>
        <v>0</v>
      </c>
      <c r="I16" s="151">
        <f t="shared" ref="I16:I18" si="1">J16-G16</f>
        <v>0</v>
      </c>
      <c r="J16" s="123">
        <v>102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s="4" customFormat="1">
      <c r="B17" s="4">
        <v>114</v>
      </c>
      <c r="C17" s="51">
        <v>5705700</v>
      </c>
      <c r="D17" s="4" t="s">
        <v>216</v>
      </c>
      <c r="E17" s="184">
        <v>1100</v>
      </c>
      <c r="F17" s="185">
        <v>2200</v>
      </c>
      <c r="G17" s="186">
        <v>3200</v>
      </c>
      <c r="H17" s="152">
        <f t="shared" si="0"/>
        <v>0</v>
      </c>
      <c r="I17" s="151">
        <f t="shared" si="1"/>
        <v>0</v>
      </c>
      <c r="J17" s="94">
        <v>3200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s="4" customFormat="1">
      <c r="C18" s="51"/>
      <c r="E18" s="184"/>
      <c r="F18" s="185"/>
      <c r="G18" s="187"/>
      <c r="H18" s="152"/>
      <c r="I18" s="151">
        <f t="shared" si="1"/>
        <v>0</v>
      </c>
      <c r="J18" s="123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s="6" customFormat="1">
      <c r="A19" s="4" t="s">
        <v>347</v>
      </c>
      <c r="B19" s="6" t="s">
        <v>3</v>
      </c>
      <c r="C19" s="50" t="s">
        <v>10</v>
      </c>
      <c r="E19" s="188">
        <f>SUM(E16:E18)</f>
        <v>1200</v>
      </c>
      <c r="F19" s="191">
        <f t="shared" ref="F19:G19" si="2">SUM(F16:F18)</f>
        <v>2300</v>
      </c>
      <c r="G19" s="192">
        <f t="shared" si="2"/>
        <v>3302</v>
      </c>
      <c r="H19" s="120">
        <f>(J19-G19)/G19</f>
        <v>0</v>
      </c>
      <c r="I19" s="109">
        <f>J19-G19</f>
        <v>0</v>
      </c>
      <c r="J19" s="93">
        <f>SUM(J16:J18)</f>
        <v>3302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s="4" customFormat="1">
      <c r="C20" s="51"/>
      <c r="E20" s="184"/>
      <c r="F20" s="185"/>
      <c r="G20" s="187"/>
      <c r="H20" s="119"/>
      <c r="I20" s="86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s="6" customFormat="1">
      <c r="A21" s="4"/>
      <c r="B21" s="6">
        <v>122</v>
      </c>
      <c r="C21" s="50" t="s">
        <v>11</v>
      </c>
      <c r="E21" s="188"/>
      <c r="F21" s="189"/>
      <c r="G21" s="190"/>
      <c r="H21" s="121"/>
      <c r="I21" s="85"/>
      <c r="J21" s="93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s="4" customFormat="1">
      <c r="B22" s="4">
        <v>122</v>
      </c>
      <c r="C22" s="51">
        <v>5105111</v>
      </c>
      <c r="D22" s="4" t="s">
        <v>12</v>
      </c>
      <c r="E22" s="184">
        <v>9650</v>
      </c>
      <c r="F22" s="185">
        <v>11374</v>
      </c>
      <c r="G22" s="193">
        <v>11545</v>
      </c>
      <c r="H22" s="152">
        <f t="shared" ref="H22:H85" si="3">(J22-G22)/G22</f>
        <v>3.9411000433087914E-2</v>
      </c>
      <c r="I22" s="151">
        <f t="shared" ref="I22:I32" si="4">J22-G22</f>
        <v>455</v>
      </c>
      <c r="J22" s="123">
        <v>12000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s="4" customFormat="1">
      <c r="B23" s="4">
        <v>122</v>
      </c>
      <c r="C23" s="51">
        <v>5105115</v>
      </c>
      <c r="D23" s="4" t="s">
        <v>213</v>
      </c>
      <c r="E23" s="184">
        <v>65000</v>
      </c>
      <c r="F23" s="185">
        <v>68300</v>
      </c>
      <c r="G23" s="193">
        <v>68300</v>
      </c>
      <c r="H23" s="152">
        <f t="shared" si="3"/>
        <v>0</v>
      </c>
      <c r="I23" s="151">
        <f t="shared" si="4"/>
        <v>0</v>
      </c>
      <c r="J23" s="123">
        <v>68300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s="4" customFormat="1">
      <c r="B24" s="4">
        <v>122</v>
      </c>
      <c r="C24" s="51">
        <v>5105110</v>
      </c>
      <c r="D24" s="4" t="s">
        <v>13</v>
      </c>
      <c r="E24" s="184">
        <v>15000</v>
      </c>
      <c r="F24" s="185">
        <v>20592</v>
      </c>
      <c r="G24" s="193">
        <v>23635</v>
      </c>
      <c r="H24" s="152">
        <f t="shared" si="3"/>
        <v>-2.6866934630844087E-2</v>
      </c>
      <c r="I24" s="151">
        <f t="shared" si="4"/>
        <v>-635</v>
      </c>
      <c r="J24" s="123">
        <v>23000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1:23" s="4" customFormat="1">
      <c r="B25" s="4">
        <v>122</v>
      </c>
      <c r="C25" s="51"/>
      <c r="D25" s="4" t="s">
        <v>370</v>
      </c>
      <c r="E25" s="184" t="s">
        <v>391</v>
      </c>
      <c r="F25" s="185">
        <v>0</v>
      </c>
      <c r="G25" s="193">
        <v>0</v>
      </c>
      <c r="H25" s="152"/>
      <c r="I25" s="151">
        <f t="shared" si="4"/>
        <v>0</v>
      </c>
      <c r="J25" s="123">
        <v>0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s="4" customFormat="1">
      <c r="B26" s="4">
        <v>122</v>
      </c>
      <c r="C26" s="51">
        <v>5705700</v>
      </c>
      <c r="D26" s="4" t="s">
        <v>217</v>
      </c>
      <c r="E26" s="184">
        <v>1000</v>
      </c>
      <c r="F26" s="185">
        <v>1000</v>
      </c>
      <c r="G26" s="193">
        <v>2000</v>
      </c>
      <c r="H26" s="152">
        <f t="shared" si="3"/>
        <v>0</v>
      </c>
      <c r="I26" s="151">
        <f t="shared" si="4"/>
        <v>0</v>
      </c>
      <c r="J26" s="123">
        <v>2000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s="4" customFormat="1">
      <c r="B27" s="4">
        <v>122</v>
      </c>
      <c r="C27" s="51"/>
      <c r="D27" s="4" t="s">
        <v>18</v>
      </c>
      <c r="E27" s="184">
        <v>0</v>
      </c>
      <c r="F27" s="185">
        <v>0</v>
      </c>
      <c r="G27" s="193">
        <v>0</v>
      </c>
      <c r="H27" s="152"/>
      <c r="I27" s="151">
        <f t="shared" si="4"/>
        <v>0</v>
      </c>
      <c r="J27" s="123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s="4" customFormat="1">
      <c r="B28" s="4">
        <v>122</v>
      </c>
      <c r="C28" s="51">
        <v>5705700</v>
      </c>
      <c r="D28" s="4" t="s">
        <v>7</v>
      </c>
      <c r="E28" s="184">
        <v>3811</v>
      </c>
      <c r="F28" s="185">
        <v>3811</v>
      </c>
      <c r="G28" s="193">
        <v>6038</v>
      </c>
      <c r="H28" s="152">
        <f t="shared" si="3"/>
        <v>7.6515402451142758E-2</v>
      </c>
      <c r="I28" s="151">
        <f t="shared" si="4"/>
        <v>462</v>
      </c>
      <c r="J28" s="123">
        <v>6500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</row>
    <row r="29" spans="1:23" s="4" customFormat="1">
      <c r="B29" s="4">
        <v>122</v>
      </c>
      <c r="C29" s="51">
        <v>5705711</v>
      </c>
      <c r="D29" s="4" t="s">
        <v>8</v>
      </c>
      <c r="E29" s="184">
        <v>50</v>
      </c>
      <c r="F29" s="185">
        <v>50</v>
      </c>
      <c r="G29" s="193">
        <v>50</v>
      </c>
      <c r="H29" s="152">
        <f t="shared" si="3"/>
        <v>1</v>
      </c>
      <c r="I29" s="151">
        <f t="shared" si="4"/>
        <v>50</v>
      </c>
      <c r="J29" s="123">
        <v>100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s="4" customFormat="1">
      <c r="B30" s="4">
        <v>122</v>
      </c>
      <c r="C30" s="51">
        <v>5705731</v>
      </c>
      <c r="D30" s="4" t="s">
        <v>9</v>
      </c>
      <c r="E30" s="184">
        <v>725</v>
      </c>
      <c r="F30" s="185">
        <v>725</v>
      </c>
      <c r="G30" s="193">
        <v>1155</v>
      </c>
      <c r="H30" s="152">
        <f t="shared" si="3"/>
        <v>3.896103896103896E-2</v>
      </c>
      <c r="I30" s="151">
        <f t="shared" si="4"/>
        <v>45</v>
      </c>
      <c r="J30" s="123">
        <v>1200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</row>
    <row r="31" spans="1:23" s="4" customFormat="1">
      <c r="B31" s="4">
        <v>122</v>
      </c>
      <c r="C31" s="51"/>
      <c r="D31" s="4" t="s">
        <v>457</v>
      </c>
      <c r="E31" s="184">
        <v>0</v>
      </c>
      <c r="F31" s="185">
        <v>0</v>
      </c>
      <c r="G31" s="193">
        <v>0</v>
      </c>
      <c r="H31" s="152"/>
      <c r="I31" s="151">
        <f t="shared" si="4"/>
        <v>5000</v>
      </c>
      <c r="J31" s="123">
        <v>5000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1:23" s="4" customFormat="1">
      <c r="B32" s="4">
        <v>122</v>
      </c>
      <c r="C32" s="51"/>
      <c r="D32" s="95" t="s">
        <v>420</v>
      </c>
      <c r="E32" s="184"/>
      <c r="F32" s="185"/>
      <c r="G32" s="187">
        <v>1800</v>
      </c>
      <c r="H32" s="152">
        <f t="shared" si="3"/>
        <v>-1</v>
      </c>
      <c r="I32" s="151">
        <f t="shared" si="4"/>
        <v>-1800</v>
      </c>
      <c r="J32" s="123">
        <v>0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spans="1:23" s="6" customFormat="1">
      <c r="A33" s="4" t="s">
        <v>347</v>
      </c>
      <c r="B33" s="6" t="s">
        <v>3</v>
      </c>
      <c r="C33" s="50" t="s">
        <v>24</v>
      </c>
      <c r="E33" s="188">
        <f>SUM(E22:E31)</f>
        <v>95236</v>
      </c>
      <c r="F33" s="191">
        <f t="shared" ref="F33" si="5">SUM(F22:F31)</f>
        <v>105852</v>
      </c>
      <c r="G33" s="192">
        <f>SUM(G22:G32)</f>
        <v>114523</v>
      </c>
      <c r="H33" s="120">
        <f t="shared" si="3"/>
        <v>3.1233900613850493E-2</v>
      </c>
      <c r="I33" s="109">
        <f>J33-G33</f>
        <v>3577</v>
      </c>
      <c r="J33" s="124">
        <f>SUM(J22:J32)</f>
        <v>118100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1:23" s="4" customFormat="1">
      <c r="C34" s="51"/>
      <c r="E34" s="184"/>
      <c r="F34" s="185"/>
      <c r="G34" s="187"/>
      <c r="H34" s="152"/>
      <c r="I34" s="86"/>
      <c r="J34" s="94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  <row r="35" spans="1:23" s="6" customFormat="1">
      <c r="A35" s="4"/>
      <c r="B35" s="6">
        <v>131</v>
      </c>
      <c r="C35" s="50" t="s">
        <v>25</v>
      </c>
      <c r="E35" s="188"/>
      <c r="F35" s="189"/>
      <c r="G35" s="190"/>
      <c r="H35" s="120"/>
      <c r="I35" s="85"/>
      <c r="J35" s="93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1:23" s="4" customFormat="1">
      <c r="B36" s="4">
        <v>131</v>
      </c>
      <c r="C36" s="51">
        <v>5705731</v>
      </c>
      <c r="D36" s="4" t="s">
        <v>345</v>
      </c>
      <c r="E36" s="194">
        <v>180</v>
      </c>
      <c r="F36" s="193">
        <v>180</v>
      </c>
      <c r="G36" s="186">
        <v>180</v>
      </c>
      <c r="H36" s="152">
        <f t="shared" si="3"/>
        <v>0</v>
      </c>
      <c r="I36" s="151">
        <f t="shared" ref="I36:I99" si="6">J36-G36</f>
        <v>0</v>
      </c>
      <c r="J36" s="123">
        <v>180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</row>
    <row r="37" spans="1:23" s="4" customFormat="1">
      <c r="B37" s="4">
        <v>131</v>
      </c>
      <c r="C37" s="51">
        <v>5705731</v>
      </c>
      <c r="D37" s="4" t="s">
        <v>387</v>
      </c>
      <c r="E37" s="194">
        <v>0</v>
      </c>
      <c r="F37" s="193">
        <v>100</v>
      </c>
      <c r="G37" s="186">
        <v>100</v>
      </c>
      <c r="H37" s="152">
        <f t="shared" si="3"/>
        <v>0</v>
      </c>
      <c r="I37" s="151">
        <f t="shared" si="6"/>
        <v>0</v>
      </c>
      <c r="J37" s="123">
        <v>100</v>
      </c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1:23" s="4" customFormat="1">
      <c r="B38" s="4">
        <v>131</v>
      </c>
      <c r="C38" s="51">
        <v>5705713</v>
      </c>
      <c r="D38" s="4" t="s">
        <v>388</v>
      </c>
      <c r="E38" s="194">
        <v>960</v>
      </c>
      <c r="F38" s="193">
        <v>1000</v>
      </c>
      <c r="G38" s="186">
        <v>1000</v>
      </c>
      <c r="H38" s="152">
        <f t="shared" si="3"/>
        <v>0</v>
      </c>
      <c r="I38" s="151">
        <f t="shared" si="6"/>
        <v>0</v>
      </c>
      <c r="J38" s="123">
        <v>1000</v>
      </c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</row>
    <row r="39" spans="1:23" s="4" customFormat="1">
      <c r="B39" s="4">
        <v>131</v>
      </c>
      <c r="C39" s="51">
        <v>5705420</v>
      </c>
      <c r="D39" s="4" t="s">
        <v>346</v>
      </c>
      <c r="E39" s="194">
        <v>50</v>
      </c>
      <c r="F39" s="193">
        <v>50</v>
      </c>
      <c r="G39" s="186">
        <v>50</v>
      </c>
      <c r="H39" s="152">
        <f t="shared" si="3"/>
        <v>0</v>
      </c>
      <c r="I39" s="151">
        <f t="shared" si="6"/>
        <v>0</v>
      </c>
      <c r="J39" s="123">
        <v>50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1:23" s="4" customFormat="1">
      <c r="E40" s="158"/>
      <c r="F40" s="158"/>
      <c r="G40" s="182"/>
      <c r="H40" s="152"/>
      <c r="I40" s="151">
        <f t="shared" si="6"/>
        <v>0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</row>
    <row r="41" spans="1:23" s="4" customFormat="1">
      <c r="C41" s="51"/>
      <c r="E41" s="184"/>
      <c r="F41" s="185"/>
      <c r="G41" s="186"/>
      <c r="H41" s="152"/>
      <c r="I41" s="151"/>
      <c r="J41" s="123" t="s">
        <v>460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</row>
    <row r="42" spans="1:23" s="6" customFormat="1">
      <c r="A42" s="4" t="s">
        <v>347</v>
      </c>
      <c r="B42" s="6" t="s">
        <v>3</v>
      </c>
      <c r="C42" s="50" t="s">
        <v>26</v>
      </c>
      <c r="E42" s="188">
        <f>SUM(E36:E41)</f>
        <v>1190</v>
      </c>
      <c r="F42" s="191">
        <f>SUM(F36:F41)</f>
        <v>1330</v>
      </c>
      <c r="G42" s="192">
        <f>SUM(G36:G41)</f>
        <v>1330</v>
      </c>
      <c r="H42" s="120">
        <f t="shared" si="3"/>
        <v>0</v>
      </c>
      <c r="I42" s="109">
        <f t="shared" si="6"/>
        <v>0</v>
      </c>
      <c r="J42" s="93">
        <f>SUM(J36:J41)</f>
        <v>1330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</row>
    <row r="43" spans="1:23" s="4" customFormat="1">
      <c r="C43" s="51"/>
      <c r="E43" s="184"/>
      <c r="F43" s="185"/>
      <c r="G43" s="187"/>
      <c r="H43" s="152"/>
      <c r="I43" s="151"/>
      <c r="J43" s="94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</row>
    <row r="44" spans="1:23" s="4" customFormat="1">
      <c r="C44" s="51"/>
      <c r="E44" s="184"/>
      <c r="F44" s="185"/>
      <c r="G44" s="187"/>
      <c r="H44" s="152"/>
      <c r="I44" s="151"/>
      <c r="J44" s="94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</row>
    <row r="45" spans="1:23" s="6" customFormat="1">
      <c r="A45" s="4"/>
      <c r="B45" s="6">
        <v>135</v>
      </c>
      <c r="C45" s="50" t="s">
        <v>27</v>
      </c>
      <c r="E45" s="188"/>
      <c r="F45" s="189"/>
      <c r="G45" s="190"/>
      <c r="H45" s="120"/>
      <c r="I45" s="109"/>
      <c r="J45" s="93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</row>
    <row r="46" spans="1:23" s="4" customFormat="1">
      <c r="B46" s="4">
        <v>135</v>
      </c>
      <c r="C46" s="51">
        <v>5105115</v>
      </c>
      <c r="D46" s="4" t="s">
        <v>28</v>
      </c>
      <c r="E46" s="184">
        <v>58000</v>
      </c>
      <c r="F46" s="185">
        <v>61500</v>
      </c>
      <c r="G46" s="193">
        <v>61500</v>
      </c>
      <c r="H46" s="152">
        <f t="shared" si="3"/>
        <v>-8.943089430894309E-2</v>
      </c>
      <c r="I46" s="151">
        <f t="shared" si="6"/>
        <v>-5500</v>
      </c>
      <c r="J46" s="123">
        <v>56000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</row>
    <row r="47" spans="1:23" s="4" customFormat="1">
      <c r="B47" s="4">
        <v>135</v>
      </c>
      <c r="C47" s="51">
        <v>5105115</v>
      </c>
      <c r="D47" s="4" t="s">
        <v>451</v>
      </c>
      <c r="E47" s="184">
        <v>27250</v>
      </c>
      <c r="F47" s="185">
        <v>27250</v>
      </c>
      <c r="G47" s="186">
        <v>27795</v>
      </c>
      <c r="H47" s="152">
        <f t="shared" si="3"/>
        <v>-0.10055765425436229</v>
      </c>
      <c r="I47" s="151">
        <f t="shared" si="6"/>
        <v>-2795</v>
      </c>
      <c r="J47" s="123">
        <v>25000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</row>
    <row r="48" spans="1:23" s="4" customFormat="1">
      <c r="B48" s="4">
        <v>135</v>
      </c>
      <c r="C48" s="51">
        <v>5705301</v>
      </c>
      <c r="D48" s="4" t="s">
        <v>29</v>
      </c>
      <c r="E48" s="184">
        <v>29000</v>
      </c>
      <c r="F48" s="185">
        <v>29000</v>
      </c>
      <c r="G48" s="186">
        <v>29000</v>
      </c>
      <c r="H48" s="152">
        <f t="shared" si="3"/>
        <v>0</v>
      </c>
      <c r="I48" s="151">
        <f t="shared" si="6"/>
        <v>0</v>
      </c>
      <c r="J48" s="123">
        <v>29000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</row>
    <row r="49" spans="1:23" s="4" customFormat="1">
      <c r="B49" s="4">
        <v>135</v>
      </c>
      <c r="C49" s="51"/>
      <c r="D49" s="4" t="s">
        <v>30</v>
      </c>
      <c r="E49" s="184">
        <v>0</v>
      </c>
      <c r="F49" s="185">
        <v>0</v>
      </c>
      <c r="G49" s="186">
        <v>0</v>
      </c>
      <c r="H49" s="152"/>
      <c r="I49" s="151">
        <f t="shared" si="6"/>
        <v>0</v>
      </c>
      <c r="J49" s="123"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</row>
    <row r="50" spans="1:23" s="4" customFormat="1">
      <c r="B50" s="4">
        <v>135</v>
      </c>
      <c r="C50" s="51">
        <v>5705700</v>
      </c>
      <c r="D50" s="4" t="s">
        <v>7</v>
      </c>
      <c r="E50" s="184">
        <v>500</v>
      </c>
      <c r="F50" s="185">
        <v>500</v>
      </c>
      <c r="G50" s="186">
        <v>500</v>
      </c>
      <c r="H50" s="152">
        <f t="shared" si="3"/>
        <v>0</v>
      </c>
      <c r="I50" s="151">
        <f t="shared" si="6"/>
        <v>0</v>
      </c>
      <c r="J50" s="123">
        <v>500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</row>
    <row r="51" spans="1:23" s="4" customFormat="1">
      <c r="B51" s="4">
        <v>135</v>
      </c>
      <c r="C51" s="51">
        <v>5705711</v>
      </c>
      <c r="D51" s="4" t="s">
        <v>218</v>
      </c>
      <c r="E51" s="184">
        <v>100</v>
      </c>
      <c r="F51" s="185">
        <v>100</v>
      </c>
      <c r="G51" s="186">
        <v>100</v>
      </c>
      <c r="H51" s="152">
        <f t="shared" si="3"/>
        <v>0</v>
      </c>
      <c r="I51" s="151">
        <f t="shared" si="6"/>
        <v>0</v>
      </c>
      <c r="J51" s="123">
        <v>100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</row>
    <row r="52" spans="1:23" s="4" customFormat="1">
      <c r="B52" s="4">
        <v>135</v>
      </c>
      <c r="C52" s="51">
        <v>5705731</v>
      </c>
      <c r="D52" s="4" t="s">
        <v>9</v>
      </c>
      <c r="E52" s="184">
        <v>150</v>
      </c>
      <c r="F52" s="185">
        <v>150</v>
      </c>
      <c r="G52" s="186">
        <v>150</v>
      </c>
      <c r="H52" s="152">
        <f t="shared" si="3"/>
        <v>0</v>
      </c>
      <c r="I52" s="151">
        <f t="shared" si="6"/>
        <v>0</v>
      </c>
      <c r="J52" s="123">
        <v>150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</row>
    <row r="53" spans="1:23" s="4" customFormat="1">
      <c r="B53" s="4">
        <v>135</v>
      </c>
      <c r="C53" s="51"/>
      <c r="D53" s="4" t="s">
        <v>428</v>
      </c>
      <c r="E53" s="184">
        <v>0</v>
      </c>
      <c r="F53" s="185">
        <v>0</v>
      </c>
      <c r="G53" s="186"/>
      <c r="H53" s="152"/>
      <c r="I53" s="151">
        <f t="shared" si="6"/>
        <v>100</v>
      </c>
      <c r="J53" s="123">
        <v>100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1:23" s="4" customFormat="1">
      <c r="C54" s="51"/>
      <c r="D54" s="4" t="s">
        <v>429</v>
      </c>
      <c r="E54" s="184"/>
      <c r="F54" s="185"/>
      <c r="G54" s="186">
        <v>2500</v>
      </c>
      <c r="H54" s="152">
        <f t="shared" si="3"/>
        <v>-0.7</v>
      </c>
      <c r="I54" s="151">
        <f t="shared" si="6"/>
        <v>-1750</v>
      </c>
      <c r="J54" s="123">
        <v>750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</row>
    <row r="55" spans="1:23" s="4" customFormat="1">
      <c r="C55" s="51"/>
      <c r="E55" s="158"/>
      <c r="F55" s="158"/>
      <c r="G55" s="158"/>
      <c r="H55" s="152"/>
      <c r="I55" s="151">
        <f t="shared" si="6"/>
        <v>0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</row>
    <row r="56" spans="1:23" s="6" customFormat="1">
      <c r="A56" s="4" t="s">
        <v>347</v>
      </c>
      <c r="B56" s="6" t="s">
        <v>3</v>
      </c>
      <c r="C56" s="50" t="s">
        <v>31</v>
      </c>
      <c r="E56" s="188">
        <f>SUM(E46:E53)</f>
        <v>115000</v>
      </c>
      <c r="F56" s="191">
        <f t="shared" ref="F56" si="7">SUM(F46:F53)</f>
        <v>118500</v>
      </c>
      <c r="G56" s="192">
        <f>SUM(G46:G54)</f>
        <v>121545</v>
      </c>
      <c r="H56" s="120">
        <f t="shared" si="3"/>
        <v>-8.1821547574972231E-2</v>
      </c>
      <c r="I56" s="109">
        <f t="shared" si="6"/>
        <v>-9945</v>
      </c>
      <c r="J56" s="93">
        <f>SUM(J46:J54)</f>
        <v>111600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</row>
    <row r="57" spans="1:23" s="4" customFormat="1">
      <c r="D57" s="51"/>
      <c r="E57" s="184"/>
      <c r="F57" s="185"/>
      <c r="G57" s="187"/>
      <c r="H57" s="152"/>
      <c r="I57" s="151"/>
      <c r="J57" s="94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</row>
    <row r="58" spans="1:23" s="6" customFormat="1">
      <c r="A58" s="4"/>
      <c r="B58" s="6">
        <v>141</v>
      </c>
      <c r="C58" s="50" t="s">
        <v>32</v>
      </c>
      <c r="E58" s="188"/>
      <c r="F58" s="189"/>
      <c r="G58" s="190"/>
      <c r="H58" s="120"/>
      <c r="I58" s="109"/>
      <c r="J58" s="93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</row>
    <row r="59" spans="1:23" s="4" customFormat="1">
      <c r="B59" s="4">
        <v>141</v>
      </c>
      <c r="C59" s="51">
        <v>5105111</v>
      </c>
      <c r="D59" s="4" t="s">
        <v>33</v>
      </c>
      <c r="E59" s="184">
        <v>11151</v>
      </c>
      <c r="F59" s="185">
        <v>11374</v>
      </c>
      <c r="G59" s="186">
        <v>11545</v>
      </c>
      <c r="H59" s="152">
        <f t="shared" si="3"/>
        <v>3.9411000433087914E-2</v>
      </c>
      <c r="I59" s="151">
        <f t="shared" si="6"/>
        <v>455</v>
      </c>
      <c r="J59" s="123">
        <v>12000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</row>
    <row r="60" spans="1:23" s="82" customFormat="1">
      <c r="B60" s="4">
        <v>141</v>
      </c>
      <c r="C60" s="51">
        <v>5105115</v>
      </c>
      <c r="D60" s="4" t="s">
        <v>383</v>
      </c>
      <c r="E60" s="184">
        <v>30015</v>
      </c>
      <c r="F60" s="185">
        <v>30615</v>
      </c>
      <c r="G60" s="186">
        <v>31371</v>
      </c>
      <c r="H60" s="152">
        <f t="shared" si="3"/>
        <v>0</v>
      </c>
      <c r="I60" s="151">
        <f t="shared" si="6"/>
        <v>0</v>
      </c>
      <c r="J60" s="162">
        <v>31371</v>
      </c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</row>
    <row r="61" spans="1:23" s="4" customFormat="1">
      <c r="B61" s="4">
        <v>141</v>
      </c>
      <c r="C61" s="51">
        <v>5105110</v>
      </c>
      <c r="D61" s="4" t="s">
        <v>13</v>
      </c>
      <c r="E61" s="184">
        <v>9238</v>
      </c>
      <c r="F61" s="185">
        <v>0</v>
      </c>
      <c r="G61" s="186">
        <v>0</v>
      </c>
      <c r="H61" s="152"/>
      <c r="I61" s="151">
        <f t="shared" si="6"/>
        <v>0</v>
      </c>
      <c r="J61" s="123">
        <v>0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</row>
    <row r="62" spans="1:23" s="4" customFormat="1">
      <c r="B62" s="4">
        <v>141</v>
      </c>
      <c r="C62" s="51"/>
      <c r="D62" s="4" t="s">
        <v>370</v>
      </c>
      <c r="E62" s="184">
        <v>0</v>
      </c>
      <c r="F62" s="185">
        <v>0</v>
      </c>
      <c r="G62" s="186">
        <v>0</v>
      </c>
      <c r="H62" s="152"/>
      <c r="I62" s="151">
        <f t="shared" si="6"/>
        <v>0</v>
      </c>
      <c r="J62" s="123">
        <v>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</row>
    <row r="63" spans="1:23" s="4" customFormat="1">
      <c r="B63" s="4">
        <v>141</v>
      </c>
      <c r="C63" s="51">
        <v>5705700</v>
      </c>
      <c r="D63" s="4" t="s">
        <v>195</v>
      </c>
      <c r="E63" s="184">
        <v>6510</v>
      </c>
      <c r="F63" s="185">
        <v>10835</v>
      </c>
      <c r="G63" s="186">
        <v>10835</v>
      </c>
      <c r="H63" s="152">
        <f t="shared" si="3"/>
        <v>0</v>
      </c>
      <c r="I63" s="151">
        <f t="shared" si="6"/>
        <v>0</v>
      </c>
      <c r="J63" s="123">
        <v>10835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</row>
    <row r="64" spans="1:23" s="4" customFormat="1">
      <c r="B64" s="4">
        <v>141</v>
      </c>
      <c r="C64" s="51">
        <v>5705305</v>
      </c>
      <c r="D64" s="4" t="s">
        <v>219</v>
      </c>
      <c r="E64" s="184">
        <v>4000</v>
      </c>
      <c r="F64" s="185">
        <v>5000</v>
      </c>
      <c r="G64" s="186">
        <v>5000</v>
      </c>
      <c r="H64" s="152">
        <f t="shared" si="3"/>
        <v>0</v>
      </c>
      <c r="I64" s="151">
        <f t="shared" si="6"/>
        <v>0</v>
      </c>
      <c r="J64" s="123">
        <v>5000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</row>
    <row r="65" spans="1:23" s="4" customFormat="1">
      <c r="B65" s="4">
        <v>141</v>
      </c>
      <c r="C65" s="51">
        <v>5705715</v>
      </c>
      <c r="D65" s="4" t="s">
        <v>21</v>
      </c>
      <c r="E65" s="184">
        <v>1500</v>
      </c>
      <c r="F65" s="185">
        <v>3000</v>
      </c>
      <c r="G65" s="186">
        <v>3000</v>
      </c>
      <c r="H65" s="152">
        <f t="shared" si="3"/>
        <v>0</v>
      </c>
      <c r="I65" s="151">
        <f t="shared" si="6"/>
        <v>0</v>
      </c>
      <c r="J65" s="123">
        <v>3000</v>
      </c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</row>
    <row r="66" spans="1:23" s="4" customFormat="1">
      <c r="B66" s="4">
        <v>141</v>
      </c>
      <c r="C66" s="51">
        <v>5105116</v>
      </c>
      <c r="D66" s="4" t="s">
        <v>325</v>
      </c>
      <c r="E66" s="184">
        <v>5000</v>
      </c>
      <c r="F66" s="185">
        <v>6000</v>
      </c>
      <c r="G66" s="186">
        <v>6000</v>
      </c>
      <c r="H66" s="152">
        <f t="shared" si="3"/>
        <v>0</v>
      </c>
      <c r="I66" s="151">
        <f t="shared" si="6"/>
        <v>0</v>
      </c>
      <c r="J66" s="123">
        <v>6000</v>
      </c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</row>
    <row r="67" spans="1:23" s="4" customFormat="1">
      <c r="B67" s="4">
        <v>141</v>
      </c>
      <c r="C67" s="51">
        <v>5705249</v>
      </c>
      <c r="D67" s="4" t="s">
        <v>35</v>
      </c>
      <c r="E67" s="184">
        <v>5300</v>
      </c>
      <c r="F67" s="185">
        <v>5300</v>
      </c>
      <c r="G67" s="186">
        <v>7200</v>
      </c>
      <c r="H67" s="152">
        <f t="shared" si="3"/>
        <v>1.2715277777777778</v>
      </c>
      <c r="I67" s="151">
        <f t="shared" si="6"/>
        <v>9155</v>
      </c>
      <c r="J67" s="123">
        <v>16355</v>
      </c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</row>
    <row r="68" spans="1:23" s="4" customFormat="1">
      <c r="B68" s="4">
        <v>141</v>
      </c>
      <c r="C68" s="51"/>
      <c r="D68" s="4" t="s">
        <v>7</v>
      </c>
      <c r="E68" s="184">
        <v>0</v>
      </c>
      <c r="F68" s="185">
        <v>0</v>
      </c>
      <c r="G68" s="186">
        <v>0</v>
      </c>
      <c r="H68" s="152"/>
      <c r="I68" s="151">
        <f t="shared" si="6"/>
        <v>0</v>
      </c>
      <c r="J68" s="123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</row>
    <row r="69" spans="1:23" s="6" customFormat="1">
      <c r="A69" s="4"/>
      <c r="B69" s="4">
        <v>141</v>
      </c>
      <c r="C69" s="51">
        <v>5705304</v>
      </c>
      <c r="D69" s="4" t="s">
        <v>375</v>
      </c>
      <c r="E69" s="184">
        <v>6680</v>
      </c>
      <c r="F69" s="185">
        <v>6680</v>
      </c>
      <c r="G69" s="186">
        <v>6680</v>
      </c>
      <c r="H69" s="152">
        <f t="shared" si="3"/>
        <v>0</v>
      </c>
      <c r="I69" s="151">
        <f t="shared" si="6"/>
        <v>0</v>
      </c>
      <c r="J69" s="123">
        <v>6680</v>
      </c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</row>
    <row r="70" spans="1:23" s="4" customFormat="1">
      <c r="B70" s="4">
        <v>141</v>
      </c>
      <c r="C70" s="51"/>
      <c r="D70" s="4" t="s">
        <v>216</v>
      </c>
      <c r="E70" s="184">
        <v>0</v>
      </c>
      <c r="F70" s="185">
        <v>0</v>
      </c>
      <c r="G70" s="186">
        <v>0</v>
      </c>
      <c r="H70" s="152"/>
      <c r="I70" s="151">
        <f t="shared" si="6"/>
        <v>0</v>
      </c>
      <c r="J70" s="123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</row>
    <row r="71" spans="1:23" s="6" customFormat="1">
      <c r="A71" s="4"/>
      <c r="B71" s="4">
        <v>141</v>
      </c>
      <c r="C71" s="51"/>
      <c r="D71" s="4" t="s">
        <v>9</v>
      </c>
      <c r="E71" s="184">
        <v>0</v>
      </c>
      <c r="F71" s="185">
        <v>0</v>
      </c>
      <c r="G71" s="186">
        <v>0</v>
      </c>
      <c r="H71" s="152"/>
      <c r="I71" s="151">
        <f t="shared" si="6"/>
        <v>0</v>
      </c>
      <c r="J71" s="123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</row>
    <row r="72" spans="1:23" s="4" customFormat="1">
      <c r="B72" s="4">
        <v>141</v>
      </c>
      <c r="C72" s="51"/>
      <c r="D72" s="4" t="s">
        <v>23</v>
      </c>
      <c r="E72" s="184">
        <v>0</v>
      </c>
      <c r="F72" s="185">
        <v>0</v>
      </c>
      <c r="G72" s="186">
        <v>0</v>
      </c>
      <c r="H72" s="152"/>
      <c r="I72" s="151">
        <f t="shared" si="6"/>
        <v>0</v>
      </c>
      <c r="J72" s="123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</row>
    <row r="73" spans="1:23" s="4" customFormat="1">
      <c r="C73" s="51"/>
      <c r="D73" s="95" t="s">
        <v>427</v>
      </c>
      <c r="E73" s="184"/>
      <c r="F73" s="185"/>
      <c r="G73" s="158">
        <v>0</v>
      </c>
      <c r="H73" s="152"/>
      <c r="I73" s="151">
        <f t="shared" si="6"/>
        <v>800</v>
      </c>
      <c r="J73" s="123">
        <v>800</v>
      </c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</row>
    <row r="74" spans="1:23" s="4" customFormat="1">
      <c r="C74" s="51"/>
      <c r="D74" s="4" t="s">
        <v>438</v>
      </c>
      <c r="E74" s="158"/>
      <c r="F74" s="158"/>
      <c r="G74" s="186">
        <v>3700</v>
      </c>
      <c r="H74" s="152">
        <f t="shared" si="3"/>
        <v>-1</v>
      </c>
      <c r="I74" s="151">
        <f t="shared" si="6"/>
        <v>-3700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</row>
    <row r="75" spans="1:23" s="4" customFormat="1">
      <c r="C75" s="51"/>
      <c r="E75" s="158"/>
      <c r="F75" s="158"/>
      <c r="G75" s="158"/>
      <c r="H75" s="152"/>
      <c r="I75" s="151">
        <f t="shared" si="6"/>
        <v>0</v>
      </c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</row>
    <row r="76" spans="1:23" s="4" customFormat="1">
      <c r="A76" s="4" t="s">
        <v>347</v>
      </c>
      <c r="B76" s="6" t="s">
        <v>3</v>
      </c>
      <c r="C76" s="50" t="s">
        <v>36</v>
      </c>
      <c r="D76" s="6"/>
      <c r="E76" s="188">
        <f>SUM(E59:E72)</f>
        <v>79394</v>
      </c>
      <c r="F76" s="191">
        <f t="shared" ref="F76" si="8">SUM(F59:F72)</f>
        <v>78804</v>
      </c>
      <c r="G76" s="192">
        <f>SUM(G59:G74)</f>
        <v>85331</v>
      </c>
      <c r="H76" s="120">
        <f t="shared" si="3"/>
        <v>7.8634962674760639E-2</v>
      </c>
      <c r="I76" s="109">
        <f t="shared" si="6"/>
        <v>6710</v>
      </c>
      <c r="J76" s="163">
        <f>SUM(J59:J75)</f>
        <v>92041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</row>
    <row r="77" spans="1:23" s="4" customFormat="1">
      <c r="C77" s="51"/>
      <c r="E77" s="184"/>
      <c r="F77" s="185"/>
      <c r="G77" s="187"/>
      <c r="H77" s="152"/>
      <c r="I77" s="151"/>
      <c r="J77" s="94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</row>
    <row r="78" spans="1:23" s="4" customFormat="1">
      <c r="B78" s="6">
        <v>145</v>
      </c>
      <c r="C78" s="50" t="s">
        <v>37</v>
      </c>
      <c r="D78" s="6"/>
      <c r="E78" s="188"/>
      <c r="F78" s="189"/>
      <c r="G78" s="190"/>
      <c r="H78" s="120"/>
      <c r="I78" s="109"/>
      <c r="J78" s="93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</row>
    <row r="79" spans="1:23" s="4" customFormat="1">
      <c r="B79" s="4">
        <v>145</v>
      </c>
      <c r="C79" s="51">
        <v>5105111</v>
      </c>
      <c r="D79" s="4" t="s">
        <v>38</v>
      </c>
      <c r="E79" s="184">
        <v>30616</v>
      </c>
      <c r="F79" s="185">
        <v>31229</v>
      </c>
      <c r="G79" s="186">
        <v>31698</v>
      </c>
      <c r="H79" s="152">
        <f t="shared" si="3"/>
        <v>7.8869329295223667E-2</v>
      </c>
      <c r="I79" s="151">
        <f t="shared" si="6"/>
        <v>2500</v>
      </c>
      <c r="J79" s="123">
        <f>31698+2500</f>
        <v>34198</v>
      </c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</row>
    <row r="80" spans="1:23" s="4" customFormat="1">
      <c r="B80" s="4">
        <v>145</v>
      </c>
      <c r="C80" s="51">
        <v>5105115</v>
      </c>
      <c r="D80" s="4" t="s">
        <v>377</v>
      </c>
      <c r="E80" s="184">
        <v>23000</v>
      </c>
      <c r="F80" s="185">
        <v>24700</v>
      </c>
      <c r="G80" s="186">
        <v>24700</v>
      </c>
      <c r="H80" s="152">
        <f t="shared" si="3"/>
        <v>1.2145748987854251E-2</v>
      </c>
      <c r="I80" s="151">
        <f t="shared" si="6"/>
        <v>300</v>
      </c>
      <c r="J80" s="123">
        <v>25000</v>
      </c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</row>
    <row r="81" spans="1:23" s="6" customFormat="1">
      <c r="A81" s="4"/>
      <c r="B81" s="4">
        <v>145</v>
      </c>
      <c r="C81" s="51">
        <v>5105110</v>
      </c>
      <c r="D81" s="4" t="s">
        <v>220</v>
      </c>
      <c r="E81" s="184">
        <v>16464</v>
      </c>
      <c r="F81" s="185">
        <v>19928</v>
      </c>
      <c r="G81" s="186">
        <v>19928</v>
      </c>
      <c r="H81" s="152">
        <f t="shared" si="3"/>
        <v>0</v>
      </c>
      <c r="I81" s="151">
        <f t="shared" si="6"/>
        <v>0</v>
      </c>
      <c r="J81" s="123">
        <v>19928</v>
      </c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</row>
    <row r="82" spans="1:23" s="6" customFormat="1">
      <c r="A82" s="4"/>
      <c r="B82" s="4">
        <v>145</v>
      </c>
      <c r="C82" s="51"/>
      <c r="D82" s="4" t="s">
        <v>370</v>
      </c>
      <c r="E82" s="184">
        <v>0</v>
      </c>
      <c r="F82" s="185">
        <v>0</v>
      </c>
      <c r="G82" s="186">
        <v>0</v>
      </c>
      <c r="H82" s="152"/>
      <c r="I82" s="151">
        <f t="shared" si="6"/>
        <v>0</v>
      </c>
      <c r="J82" s="123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</row>
    <row r="83" spans="1:23" s="4" customFormat="1">
      <c r="B83" s="4">
        <v>145</v>
      </c>
      <c r="C83" s="51">
        <v>5705407</v>
      </c>
      <c r="D83" s="4" t="s">
        <v>323</v>
      </c>
      <c r="E83" s="184">
        <v>5500</v>
      </c>
      <c r="F83" s="185">
        <v>5500</v>
      </c>
      <c r="G83" s="186">
        <v>5500</v>
      </c>
      <c r="H83" s="152">
        <f t="shared" si="3"/>
        <v>0.03</v>
      </c>
      <c r="I83" s="151">
        <f t="shared" si="6"/>
        <v>165</v>
      </c>
      <c r="J83" s="123">
        <v>5665</v>
      </c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</row>
    <row r="84" spans="1:23" s="6" customFormat="1">
      <c r="A84" s="4"/>
      <c r="B84" s="4">
        <v>145</v>
      </c>
      <c r="C84" s="51">
        <v>5705420</v>
      </c>
      <c r="D84" s="4" t="s">
        <v>7</v>
      </c>
      <c r="E84" s="184">
        <v>1000</v>
      </c>
      <c r="F84" s="185">
        <v>1000</v>
      </c>
      <c r="G84" s="186">
        <v>1000</v>
      </c>
      <c r="H84" s="152">
        <f t="shared" si="3"/>
        <v>0.2</v>
      </c>
      <c r="I84" s="151">
        <f t="shared" si="6"/>
        <v>200</v>
      </c>
      <c r="J84" s="123">
        <v>1200</v>
      </c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</row>
    <row r="85" spans="1:23" s="4" customFormat="1">
      <c r="B85" s="4">
        <v>145</v>
      </c>
      <c r="C85" s="51">
        <v>5705700</v>
      </c>
      <c r="D85" s="4" t="s">
        <v>216</v>
      </c>
      <c r="E85" s="184">
        <v>5215</v>
      </c>
      <c r="F85" s="185">
        <v>5215</v>
      </c>
      <c r="G85" s="186">
        <v>6315</v>
      </c>
      <c r="H85" s="152">
        <f t="shared" si="3"/>
        <v>6.0965954077593032E-2</v>
      </c>
      <c r="I85" s="151">
        <f t="shared" si="6"/>
        <v>385</v>
      </c>
      <c r="J85" s="123">
        <v>6700</v>
      </c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</row>
    <row r="86" spans="1:23" s="4" customFormat="1">
      <c r="B86" s="4">
        <v>145</v>
      </c>
      <c r="C86" s="51">
        <v>5705336</v>
      </c>
      <c r="D86" s="4" t="s">
        <v>311</v>
      </c>
      <c r="E86" s="184">
        <v>7250</v>
      </c>
      <c r="F86" s="185">
        <v>7250</v>
      </c>
      <c r="G86" s="186">
        <v>8000</v>
      </c>
      <c r="H86" s="152">
        <f t="shared" ref="H86:H149" si="9">(J86-G86)/G86</f>
        <v>2.5000000000000001E-2</v>
      </c>
      <c r="I86" s="151">
        <f t="shared" si="6"/>
        <v>200</v>
      </c>
      <c r="J86" s="123">
        <v>8200</v>
      </c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</row>
    <row r="87" spans="1:23" s="4" customFormat="1">
      <c r="B87" s="4">
        <v>145</v>
      </c>
      <c r="C87" s="51"/>
      <c r="D87" s="4" t="s">
        <v>23</v>
      </c>
      <c r="E87" s="184">
        <v>0</v>
      </c>
      <c r="F87" s="185">
        <v>0</v>
      </c>
      <c r="G87" s="186"/>
      <c r="H87" s="152"/>
      <c r="I87" s="151">
        <f t="shared" si="6"/>
        <v>0</v>
      </c>
      <c r="J87" s="123">
        <v>0</v>
      </c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</row>
    <row r="88" spans="1:23" s="4" customFormat="1">
      <c r="C88" s="51"/>
      <c r="E88" s="184"/>
      <c r="F88" s="195"/>
      <c r="G88" s="196"/>
      <c r="H88" s="152"/>
      <c r="I88" s="151">
        <f t="shared" si="6"/>
        <v>0</v>
      </c>
      <c r="J88" s="123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</row>
    <row r="89" spans="1:23" s="4" customFormat="1">
      <c r="A89" s="4" t="s">
        <v>347</v>
      </c>
      <c r="B89" s="6" t="s">
        <v>3</v>
      </c>
      <c r="C89" s="50" t="s">
        <v>42</v>
      </c>
      <c r="D89" s="6"/>
      <c r="E89" s="188">
        <f>SUM(E79:E87)</f>
        <v>89045</v>
      </c>
      <c r="F89" s="191">
        <f>SUM(F79:F87)</f>
        <v>94822</v>
      </c>
      <c r="G89" s="192">
        <f>SUM(G79:G87)</f>
        <v>97141</v>
      </c>
      <c r="H89" s="120">
        <f t="shared" si="9"/>
        <v>3.8603679187984477E-2</v>
      </c>
      <c r="I89" s="109">
        <f t="shared" si="6"/>
        <v>3750</v>
      </c>
      <c r="J89" s="124">
        <f>SUM(J79:J87)</f>
        <v>100891</v>
      </c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</row>
    <row r="90" spans="1:23" s="6" customFormat="1">
      <c r="A90" s="4"/>
      <c r="B90" s="4"/>
      <c r="C90" s="51"/>
      <c r="D90" s="4"/>
      <c r="E90" s="184"/>
      <c r="F90" s="185"/>
      <c r="G90" s="187"/>
      <c r="H90" s="152"/>
      <c r="I90" s="151"/>
      <c r="J90" s="94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</row>
    <row r="91" spans="1:23" s="4" customFormat="1">
      <c r="B91" s="6">
        <v>146</v>
      </c>
      <c r="C91" s="50" t="s">
        <v>43</v>
      </c>
      <c r="D91" s="6"/>
      <c r="E91" s="188"/>
      <c r="F91" s="189"/>
      <c r="G91" s="190"/>
      <c r="H91" s="120"/>
      <c r="I91" s="109"/>
      <c r="J91" s="93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</row>
    <row r="92" spans="1:23" s="6" customFormat="1">
      <c r="A92" s="4"/>
      <c r="B92" s="4">
        <v>146</v>
      </c>
      <c r="C92" s="51">
        <v>5105111</v>
      </c>
      <c r="D92" s="4" t="s">
        <v>44</v>
      </c>
      <c r="E92" s="184">
        <v>30616</v>
      </c>
      <c r="F92" s="185">
        <v>31229</v>
      </c>
      <c r="G92" s="186">
        <v>31698</v>
      </c>
      <c r="H92" s="152">
        <f t="shared" si="9"/>
        <v>7.8869329295223667E-2</v>
      </c>
      <c r="I92" s="151">
        <f t="shared" si="6"/>
        <v>2500</v>
      </c>
      <c r="J92" s="123">
        <f>31698+2500</f>
        <v>34198</v>
      </c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</row>
    <row r="93" spans="1:23" s="4" customFormat="1">
      <c r="B93" s="4">
        <v>146</v>
      </c>
      <c r="C93" s="51">
        <v>5105110</v>
      </c>
      <c r="D93" s="4" t="s">
        <v>13</v>
      </c>
      <c r="E93" s="184">
        <v>27708</v>
      </c>
      <c r="F93" s="185">
        <v>29892</v>
      </c>
      <c r="G93" s="186">
        <v>31508</v>
      </c>
      <c r="H93" s="152">
        <f t="shared" si="9"/>
        <v>0</v>
      </c>
      <c r="I93" s="151">
        <f t="shared" si="6"/>
        <v>0</v>
      </c>
      <c r="J93" s="123">
        <v>31508</v>
      </c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</row>
    <row r="94" spans="1:23" s="4" customFormat="1">
      <c r="B94" s="4">
        <v>146</v>
      </c>
      <c r="C94" s="51"/>
      <c r="D94" s="4" t="s">
        <v>370</v>
      </c>
      <c r="E94" s="184">
        <v>0</v>
      </c>
      <c r="F94" s="185"/>
      <c r="G94" s="186">
        <v>0</v>
      </c>
      <c r="H94" s="152"/>
      <c r="I94" s="151">
        <f t="shared" si="6"/>
        <v>0</v>
      </c>
      <c r="J94" s="123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</row>
    <row r="95" spans="1:23" s="4" customFormat="1">
      <c r="B95" s="4">
        <v>146</v>
      </c>
      <c r="C95" s="51">
        <v>5705407</v>
      </c>
      <c r="D95" s="4" t="s">
        <v>323</v>
      </c>
      <c r="E95" s="184">
        <v>7500</v>
      </c>
      <c r="F95" s="185">
        <v>7500</v>
      </c>
      <c r="G95" s="186">
        <v>8900</v>
      </c>
      <c r="H95" s="152">
        <f t="shared" si="9"/>
        <v>2.247191011235955E-2</v>
      </c>
      <c r="I95" s="151">
        <f t="shared" si="6"/>
        <v>200</v>
      </c>
      <c r="J95" s="123">
        <v>9100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</row>
    <row r="96" spans="1:23" s="4" customFormat="1">
      <c r="B96" s="4">
        <v>146</v>
      </c>
      <c r="C96" s="51">
        <v>5705420</v>
      </c>
      <c r="D96" s="4" t="s">
        <v>7</v>
      </c>
      <c r="E96" s="184">
        <v>1250</v>
      </c>
      <c r="F96" s="185">
        <v>1250</v>
      </c>
      <c r="G96" s="186">
        <v>1250</v>
      </c>
      <c r="H96" s="152">
        <f t="shared" si="9"/>
        <v>0.2</v>
      </c>
      <c r="I96" s="151">
        <f t="shared" si="6"/>
        <v>250</v>
      </c>
      <c r="J96" s="123">
        <v>1500</v>
      </c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</row>
    <row r="97" spans="1:23" s="6" customFormat="1">
      <c r="A97" s="4"/>
      <c r="B97" s="4">
        <v>146</v>
      </c>
      <c r="C97" s="51">
        <v>5705700</v>
      </c>
      <c r="D97" s="4" t="s">
        <v>216</v>
      </c>
      <c r="E97" s="184">
        <v>3215</v>
      </c>
      <c r="F97" s="185">
        <v>3215</v>
      </c>
      <c r="G97" s="186">
        <v>3615</v>
      </c>
      <c r="H97" s="152">
        <f t="shared" si="9"/>
        <v>0.10650069156293222</v>
      </c>
      <c r="I97" s="151">
        <f t="shared" si="6"/>
        <v>385</v>
      </c>
      <c r="J97" s="123">
        <v>4000</v>
      </c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</row>
    <row r="98" spans="1:23" s="4" customFormat="1">
      <c r="B98" s="4">
        <v>146</v>
      </c>
      <c r="C98" s="51"/>
      <c r="D98" s="4" t="s">
        <v>408</v>
      </c>
      <c r="E98" s="184">
        <v>0</v>
      </c>
      <c r="F98" s="185">
        <v>1000</v>
      </c>
      <c r="G98" s="186">
        <v>1000</v>
      </c>
      <c r="H98" s="152">
        <f t="shared" si="9"/>
        <v>0</v>
      </c>
      <c r="I98" s="151">
        <f t="shared" si="6"/>
        <v>0</v>
      </c>
      <c r="J98" s="123">
        <v>1000</v>
      </c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</row>
    <row r="99" spans="1:23" s="6" customFormat="1">
      <c r="A99" s="4"/>
      <c r="B99" s="4"/>
      <c r="C99" s="51"/>
      <c r="D99" s="4" t="s">
        <v>410</v>
      </c>
      <c r="E99" s="184"/>
      <c r="F99" s="185"/>
      <c r="G99" s="186">
        <v>850</v>
      </c>
      <c r="H99" s="152">
        <f t="shared" si="9"/>
        <v>5.8823529411764705E-2</v>
      </c>
      <c r="I99" s="151">
        <f t="shared" si="6"/>
        <v>50</v>
      </c>
      <c r="J99" s="123">
        <v>900</v>
      </c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</row>
    <row r="100" spans="1:23" s="4" customFormat="1">
      <c r="A100" s="4" t="s">
        <v>347</v>
      </c>
      <c r="B100" s="6" t="s">
        <v>3</v>
      </c>
      <c r="C100" s="50" t="s">
        <v>45</v>
      </c>
      <c r="D100" s="6"/>
      <c r="E100" s="188">
        <f>SUM(E92:E98)</f>
        <v>70289</v>
      </c>
      <c r="F100" s="191">
        <f t="shared" ref="F100" si="10">SUM(F92:F98)</f>
        <v>74086</v>
      </c>
      <c r="G100" s="192">
        <f>SUM(G92:G99)</f>
        <v>78821</v>
      </c>
      <c r="H100" s="120">
        <f t="shared" si="9"/>
        <v>4.2945407949658086E-2</v>
      </c>
      <c r="I100" s="109">
        <f t="shared" ref="I100:I163" si="11">J100-G100</f>
        <v>3385</v>
      </c>
      <c r="J100" s="124">
        <f>SUM(J92:J99)</f>
        <v>82206</v>
      </c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</row>
    <row r="101" spans="1:23" s="4" customFormat="1">
      <c r="C101" s="51"/>
      <c r="E101" s="184"/>
      <c r="F101" s="185"/>
      <c r="G101" s="187"/>
      <c r="H101" s="152"/>
      <c r="I101" s="151"/>
      <c r="J101" s="94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</row>
    <row r="102" spans="1:23" s="4" customFormat="1">
      <c r="B102" s="6">
        <v>151</v>
      </c>
      <c r="C102" s="50" t="s">
        <v>46</v>
      </c>
      <c r="D102" s="6"/>
      <c r="E102" s="188"/>
      <c r="F102" s="189"/>
      <c r="G102" s="190"/>
      <c r="H102" s="120"/>
      <c r="I102" s="109"/>
      <c r="J102" s="93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</row>
    <row r="103" spans="1:23" s="4" customFormat="1">
      <c r="B103" s="4">
        <v>151</v>
      </c>
      <c r="C103" s="51">
        <v>5705300</v>
      </c>
      <c r="D103" s="4" t="s">
        <v>40</v>
      </c>
      <c r="E103" s="184">
        <v>50000</v>
      </c>
      <c r="F103" s="185">
        <v>40000</v>
      </c>
      <c r="G103" s="186">
        <v>46568</v>
      </c>
      <c r="H103" s="152">
        <f t="shared" si="9"/>
        <v>7.3698677203229687E-2</v>
      </c>
      <c r="I103" s="151">
        <f t="shared" si="11"/>
        <v>3432</v>
      </c>
      <c r="J103" s="123">
        <v>50000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</row>
    <row r="104" spans="1:23" s="4" customFormat="1">
      <c r="B104" s="4">
        <v>151</v>
      </c>
      <c r="C104" s="51"/>
      <c r="D104" s="4" t="s">
        <v>47</v>
      </c>
      <c r="E104" s="184">
        <v>0</v>
      </c>
      <c r="F104" s="185">
        <v>0</v>
      </c>
      <c r="G104" s="186">
        <v>0</v>
      </c>
      <c r="H104" s="152"/>
      <c r="I104" s="151">
        <f t="shared" si="11"/>
        <v>0</v>
      </c>
      <c r="J104" s="123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</row>
    <row r="105" spans="1:23" s="4" customFormat="1">
      <c r="C105" s="51"/>
      <c r="E105" s="184"/>
      <c r="F105" s="185"/>
      <c r="G105" s="187"/>
      <c r="H105" s="152"/>
      <c r="I105" s="151">
        <f t="shared" si="11"/>
        <v>0</v>
      </c>
      <c r="J105" s="94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</row>
    <row r="106" spans="1:23" s="4" customFormat="1">
      <c r="A106" s="4" t="s">
        <v>347</v>
      </c>
      <c r="B106" s="6" t="s">
        <v>3</v>
      </c>
      <c r="C106" s="50" t="s">
        <v>48</v>
      </c>
      <c r="D106" s="6"/>
      <c r="E106" s="188">
        <f>SUM(E103:E104)</f>
        <v>50000</v>
      </c>
      <c r="F106" s="191">
        <f t="shared" ref="F106:G106" si="12">SUM(F103:F104)</f>
        <v>40000</v>
      </c>
      <c r="G106" s="192">
        <f t="shared" si="12"/>
        <v>46568</v>
      </c>
      <c r="H106" s="120">
        <f t="shared" si="9"/>
        <v>7.3698677203229687E-2</v>
      </c>
      <c r="I106" s="109">
        <f t="shared" si="11"/>
        <v>3432</v>
      </c>
      <c r="J106" s="124">
        <f>SUM(J103:J105)</f>
        <v>50000</v>
      </c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</row>
    <row r="107" spans="1:23" s="4" customFormat="1">
      <c r="C107" s="51"/>
      <c r="E107" s="184"/>
      <c r="F107" s="185"/>
      <c r="G107" s="187"/>
      <c r="H107" s="152"/>
      <c r="I107" s="151"/>
      <c r="J107" s="94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</row>
    <row r="108" spans="1:23" s="4" customFormat="1">
      <c r="B108" s="6">
        <v>152</v>
      </c>
      <c r="C108" s="50" t="s">
        <v>49</v>
      </c>
      <c r="D108" s="6"/>
      <c r="E108" s="188"/>
      <c r="F108" s="189"/>
      <c r="G108" s="190"/>
      <c r="H108" s="120"/>
      <c r="I108" s="109"/>
      <c r="J108" s="93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</row>
    <row r="109" spans="1:23" s="4" customFormat="1">
      <c r="B109" s="4">
        <v>152</v>
      </c>
      <c r="C109" s="51"/>
      <c r="D109" s="4" t="s">
        <v>50</v>
      </c>
      <c r="E109" s="184">
        <v>0</v>
      </c>
      <c r="F109" s="185">
        <v>0</v>
      </c>
      <c r="G109" s="186">
        <v>0</v>
      </c>
      <c r="H109" s="152"/>
      <c r="I109" s="151">
        <f t="shared" si="11"/>
        <v>0</v>
      </c>
      <c r="J109" s="123">
        <v>0</v>
      </c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</row>
    <row r="110" spans="1:23" s="4" customFormat="1">
      <c r="B110" s="4">
        <v>152</v>
      </c>
      <c r="C110" s="51">
        <v>5705275</v>
      </c>
      <c r="D110" s="4" t="s">
        <v>51</v>
      </c>
      <c r="E110" s="184">
        <v>25000</v>
      </c>
      <c r="F110" s="185">
        <v>25000</v>
      </c>
      <c r="G110" s="186">
        <v>25794</v>
      </c>
      <c r="H110" s="152">
        <f t="shared" si="9"/>
        <v>0</v>
      </c>
      <c r="I110" s="151">
        <f t="shared" si="11"/>
        <v>0</v>
      </c>
      <c r="J110" s="123">
        <v>25794</v>
      </c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</row>
    <row r="111" spans="1:23" s="4" customFormat="1">
      <c r="B111" s="4">
        <v>152</v>
      </c>
      <c r="C111" s="51">
        <v>5705275</v>
      </c>
      <c r="D111" s="4" t="s">
        <v>284</v>
      </c>
      <c r="E111" s="184">
        <v>15000</v>
      </c>
      <c r="F111" s="185">
        <v>16000</v>
      </c>
      <c r="G111" s="186">
        <v>17000</v>
      </c>
      <c r="H111" s="152">
        <f t="shared" si="9"/>
        <v>0</v>
      </c>
      <c r="I111" s="151">
        <f t="shared" si="11"/>
        <v>0</v>
      </c>
      <c r="J111" s="123">
        <v>17000</v>
      </c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</row>
    <row r="112" spans="1:23" s="6" customFormat="1">
      <c r="A112" s="4"/>
      <c r="B112" s="4">
        <v>152</v>
      </c>
      <c r="C112" s="51">
        <v>5705303</v>
      </c>
      <c r="D112" s="4" t="s">
        <v>52</v>
      </c>
      <c r="E112" s="184">
        <v>10000</v>
      </c>
      <c r="F112" s="185">
        <v>10800</v>
      </c>
      <c r="G112" s="186">
        <v>10800</v>
      </c>
      <c r="H112" s="152">
        <f t="shared" si="9"/>
        <v>0</v>
      </c>
      <c r="I112" s="151">
        <f t="shared" si="11"/>
        <v>0</v>
      </c>
      <c r="J112" s="123">
        <v>10800</v>
      </c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</row>
    <row r="113" spans="1:23" s="4" customFormat="1">
      <c r="B113" s="4">
        <v>152</v>
      </c>
      <c r="C113" s="51">
        <v>5705350</v>
      </c>
      <c r="D113" s="4" t="s">
        <v>228</v>
      </c>
      <c r="E113" s="184">
        <v>9600</v>
      </c>
      <c r="F113" s="185">
        <v>9900</v>
      </c>
      <c r="G113" s="186">
        <v>10000</v>
      </c>
      <c r="H113" s="152">
        <f t="shared" si="9"/>
        <v>0</v>
      </c>
      <c r="I113" s="151">
        <f t="shared" si="11"/>
        <v>0</v>
      </c>
      <c r="J113" s="123">
        <v>10000</v>
      </c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</row>
    <row r="114" spans="1:23" s="6" customFormat="1">
      <c r="A114" s="4"/>
      <c r="B114" s="4">
        <v>152</v>
      </c>
      <c r="C114" s="51">
        <v>5705250</v>
      </c>
      <c r="D114" s="4" t="s">
        <v>53</v>
      </c>
      <c r="E114" s="184">
        <v>1600</v>
      </c>
      <c r="F114" s="185">
        <v>1750</v>
      </c>
      <c r="G114" s="186">
        <v>4724</v>
      </c>
      <c r="H114" s="152">
        <f t="shared" si="9"/>
        <v>0</v>
      </c>
      <c r="I114" s="151">
        <f t="shared" si="11"/>
        <v>0</v>
      </c>
      <c r="J114" s="123">
        <v>4724</v>
      </c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</row>
    <row r="115" spans="1:23" s="4" customFormat="1">
      <c r="B115" s="4">
        <v>152</v>
      </c>
      <c r="C115" s="51"/>
      <c r="D115" s="4" t="s">
        <v>21</v>
      </c>
      <c r="E115" s="184">
        <v>0</v>
      </c>
      <c r="F115" s="185">
        <v>0</v>
      </c>
      <c r="G115" s="186">
        <v>0</v>
      </c>
      <c r="H115" s="152"/>
      <c r="I115" s="151">
        <f t="shared" si="11"/>
        <v>0</v>
      </c>
      <c r="J115" s="123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</row>
    <row r="116" spans="1:23" s="4" customFormat="1">
      <c r="B116" s="4">
        <v>152</v>
      </c>
      <c r="C116" s="51"/>
      <c r="D116" s="4" t="s">
        <v>230</v>
      </c>
      <c r="E116" s="184">
        <v>0</v>
      </c>
      <c r="F116" s="185">
        <v>0</v>
      </c>
      <c r="G116" s="186">
        <v>0</v>
      </c>
      <c r="H116" s="152"/>
      <c r="I116" s="151">
        <f t="shared" si="11"/>
        <v>0</v>
      </c>
      <c r="J116" s="123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</row>
    <row r="117" spans="1:23" s="4" customFormat="1">
      <c r="B117" s="4">
        <v>152</v>
      </c>
      <c r="C117" s="51">
        <v>5705491</v>
      </c>
      <c r="D117" s="4" t="s">
        <v>231</v>
      </c>
      <c r="E117" s="184">
        <v>15000</v>
      </c>
      <c r="F117" s="185">
        <v>16000</v>
      </c>
      <c r="G117" s="186">
        <v>17000</v>
      </c>
      <c r="H117" s="152">
        <f t="shared" si="9"/>
        <v>0</v>
      </c>
      <c r="I117" s="151">
        <f t="shared" si="11"/>
        <v>0</v>
      </c>
      <c r="J117" s="123">
        <v>17000</v>
      </c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</row>
    <row r="118" spans="1:23" s="4" customFormat="1">
      <c r="B118" s="4">
        <v>152</v>
      </c>
      <c r="C118" s="51">
        <v>5705340</v>
      </c>
      <c r="D118" s="4" t="s">
        <v>229</v>
      </c>
      <c r="E118" s="184">
        <v>3300</v>
      </c>
      <c r="F118" s="185">
        <v>3500</v>
      </c>
      <c r="G118" s="186">
        <v>3500</v>
      </c>
      <c r="H118" s="152">
        <f t="shared" si="9"/>
        <v>0</v>
      </c>
      <c r="I118" s="151">
        <f t="shared" si="11"/>
        <v>0</v>
      </c>
      <c r="J118" s="123">
        <v>3500</v>
      </c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</row>
    <row r="119" spans="1:23" s="4" customFormat="1">
      <c r="B119" s="4">
        <v>152</v>
      </c>
      <c r="C119" s="51"/>
      <c r="D119" s="4" t="s">
        <v>411</v>
      </c>
      <c r="E119" s="184">
        <v>0</v>
      </c>
      <c r="F119" s="185">
        <v>0</v>
      </c>
      <c r="G119" s="186">
        <v>5000</v>
      </c>
      <c r="H119" s="152">
        <f t="shared" si="9"/>
        <v>0</v>
      </c>
      <c r="I119" s="151">
        <f t="shared" si="11"/>
        <v>0</v>
      </c>
      <c r="J119" s="123">
        <v>5000</v>
      </c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</row>
    <row r="120" spans="1:23" s="6" customFormat="1">
      <c r="A120" s="4"/>
      <c r="B120" s="4"/>
      <c r="C120" s="51"/>
      <c r="D120" s="4"/>
      <c r="E120" s="184"/>
      <c r="F120" s="185"/>
      <c r="G120" s="186"/>
      <c r="H120" s="152"/>
      <c r="I120" s="151">
        <f t="shared" si="11"/>
        <v>0</v>
      </c>
      <c r="J120" s="123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</row>
    <row r="121" spans="1:23" s="4" customFormat="1">
      <c r="A121" s="4" t="s">
        <v>347</v>
      </c>
      <c r="B121" s="6" t="s">
        <v>3</v>
      </c>
      <c r="C121" s="50" t="s">
        <v>55</v>
      </c>
      <c r="D121" s="6"/>
      <c r="E121" s="188">
        <f>SUM(E109:E119)</f>
        <v>79500</v>
      </c>
      <c r="F121" s="191">
        <f t="shared" ref="F121:G121" si="13">SUM(F109:F119)</f>
        <v>82950</v>
      </c>
      <c r="G121" s="192">
        <f t="shared" si="13"/>
        <v>93818</v>
      </c>
      <c r="H121" s="120">
        <f t="shared" si="9"/>
        <v>0</v>
      </c>
      <c r="I121" s="109">
        <f t="shared" si="11"/>
        <v>0</v>
      </c>
      <c r="J121" s="124">
        <f>SUM(J109:J120)</f>
        <v>93818</v>
      </c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</row>
    <row r="122" spans="1:23" s="6" customFormat="1">
      <c r="A122" s="4"/>
      <c r="B122" s="4"/>
      <c r="C122" s="51"/>
      <c r="D122" s="4"/>
      <c r="E122" s="184"/>
      <c r="F122" s="185"/>
      <c r="G122" s="187"/>
      <c r="H122" s="152"/>
      <c r="I122" s="151"/>
      <c r="J122" s="94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</row>
    <row r="123" spans="1:23" s="4" customFormat="1">
      <c r="B123" s="6">
        <v>161</v>
      </c>
      <c r="C123" s="50" t="s">
        <v>56</v>
      </c>
      <c r="D123" s="6"/>
      <c r="E123" s="188"/>
      <c r="F123" s="189"/>
      <c r="G123" s="190"/>
      <c r="H123" s="120"/>
      <c r="I123" s="109"/>
      <c r="J123" s="93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</row>
    <row r="124" spans="1:23" s="4" customFormat="1">
      <c r="B124" s="4">
        <v>161</v>
      </c>
      <c r="C124" s="51">
        <v>5105111</v>
      </c>
      <c r="D124" s="4" t="s">
        <v>57</v>
      </c>
      <c r="E124" s="184">
        <v>30615</v>
      </c>
      <c r="F124" s="185">
        <v>31229</v>
      </c>
      <c r="G124" s="186">
        <v>31698</v>
      </c>
      <c r="H124" s="152">
        <f t="shared" si="9"/>
        <v>7.8869329295223667E-2</v>
      </c>
      <c r="I124" s="151">
        <f t="shared" si="11"/>
        <v>2500</v>
      </c>
      <c r="J124" s="123">
        <f>31698+2500</f>
        <v>34198</v>
      </c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</row>
    <row r="125" spans="1:23" s="4" customFormat="1">
      <c r="B125" s="4">
        <v>161</v>
      </c>
      <c r="C125" s="51">
        <v>5105110</v>
      </c>
      <c r="D125" s="4" t="s">
        <v>13</v>
      </c>
      <c r="E125" s="184">
        <v>19528</v>
      </c>
      <c r="F125" s="185">
        <v>20455</v>
      </c>
      <c r="G125" s="186">
        <v>21542</v>
      </c>
      <c r="H125" s="152">
        <f t="shared" si="9"/>
        <v>0.11410268313062855</v>
      </c>
      <c r="I125" s="151">
        <f t="shared" si="11"/>
        <v>2458</v>
      </c>
      <c r="J125" s="123">
        <v>24000</v>
      </c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</row>
    <row r="126" spans="1:23" s="4" customFormat="1">
      <c r="B126" s="4">
        <v>161</v>
      </c>
      <c r="C126" s="51"/>
      <c r="D126" s="4" t="s">
        <v>407</v>
      </c>
      <c r="E126" s="184">
        <v>0</v>
      </c>
      <c r="F126" s="185">
        <v>1718</v>
      </c>
      <c r="G126" s="186">
        <v>0</v>
      </c>
      <c r="H126" s="152"/>
      <c r="I126" s="151">
        <f t="shared" si="11"/>
        <v>0</v>
      </c>
      <c r="J126" s="123">
        <v>0</v>
      </c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</row>
    <row r="127" spans="1:23" s="4" customFormat="1">
      <c r="B127" s="4">
        <v>161</v>
      </c>
      <c r="C127" s="51">
        <v>5705407</v>
      </c>
      <c r="D127" s="4" t="s">
        <v>323</v>
      </c>
      <c r="E127" s="184">
        <v>500</v>
      </c>
      <c r="F127" s="185">
        <v>500</v>
      </c>
      <c r="G127" s="186">
        <v>600</v>
      </c>
      <c r="H127" s="152">
        <f t="shared" si="9"/>
        <v>0.25</v>
      </c>
      <c r="I127" s="151">
        <f t="shared" si="11"/>
        <v>150</v>
      </c>
      <c r="J127" s="123">
        <v>750</v>
      </c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</row>
    <row r="128" spans="1:23" s="6" customFormat="1">
      <c r="A128" s="4"/>
      <c r="B128" s="4">
        <v>161</v>
      </c>
      <c r="C128" s="51">
        <v>5705426</v>
      </c>
      <c r="D128" s="4" t="s">
        <v>322</v>
      </c>
      <c r="E128" s="184">
        <v>1450</v>
      </c>
      <c r="F128" s="185">
        <v>1450</v>
      </c>
      <c r="G128" s="186">
        <v>1450</v>
      </c>
      <c r="H128" s="152">
        <f t="shared" si="9"/>
        <v>0</v>
      </c>
      <c r="I128" s="151">
        <f t="shared" si="11"/>
        <v>0</v>
      </c>
      <c r="J128" s="123">
        <v>1450</v>
      </c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</row>
    <row r="129" spans="1:23" s="4" customFormat="1">
      <c r="B129" s="4">
        <v>161</v>
      </c>
      <c r="C129" s="51">
        <v>5705703</v>
      </c>
      <c r="D129" s="4" t="s">
        <v>324</v>
      </c>
      <c r="E129" s="184">
        <v>2350</v>
      </c>
      <c r="F129" s="185">
        <v>2350</v>
      </c>
      <c r="G129" s="186">
        <v>3100</v>
      </c>
      <c r="H129" s="152">
        <f t="shared" si="9"/>
        <v>3.2258064516129031E-2</v>
      </c>
      <c r="I129" s="151">
        <f t="shared" si="11"/>
        <v>100</v>
      </c>
      <c r="J129" s="123">
        <v>3200</v>
      </c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</row>
    <row r="130" spans="1:23" s="6" customFormat="1">
      <c r="A130" s="4"/>
      <c r="B130" s="4">
        <v>161</v>
      </c>
      <c r="C130" s="51">
        <v>5705700</v>
      </c>
      <c r="D130" s="4" t="s">
        <v>216</v>
      </c>
      <c r="E130" s="184">
        <v>1000</v>
      </c>
      <c r="F130" s="185">
        <v>1000</v>
      </c>
      <c r="G130" s="186">
        <v>1000</v>
      </c>
      <c r="H130" s="152">
        <f t="shared" si="9"/>
        <v>0.3</v>
      </c>
      <c r="I130" s="151">
        <f t="shared" si="11"/>
        <v>300</v>
      </c>
      <c r="J130" s="123">
        <v>1300</v>
      </c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</row>
    <row r="131" spans="1:23" s="4" customFormat="1">
      <c r="B131" s="4">
        <v>161</v>
      </c>
      <c r="C131" s="51"/>
      <c r="D131" s="4" t="s">
        <v>8</v>
      </c>
      <c r="E131" s="184">
        <v>0</v>
      </c>
      <c r="F131" s="185"/>
      <c r="G131" s="186">
        <v>0</v>
      </c>
      <c r="H131" s="152"/>
      <c r="I131" s="151">
        <f t="shared" si="11"/>
        <v>0</v>
      </c>
      <c r="J131" s="123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</row>
    <row r="132" spans="1:23" s="4" customFormat="1">
      <c r="B132" s="4">
        <v>161</v>
      </c>
      <c r="C132" s="51">
        <v>5705731</v>
      </c>
      <c r="D132" s="4" t="s">
        <v>9</v>
      </c>
      <c r="E132" s="184">
        <v>400</v>
      </c>
      <c r="F132" s="185">
        <v>400</v>
      </c>
      <c r="G132" s="186">
        <v>550</v>
      </c>
      <c r="H132" s="152">
        <f t="shared" si="9"/>
        <v>0</v>
      </c>
      <c r="I132" s="151">
        <f t="shared" si="11"/>
        <v>0</v>
      </c>
      <c r="J132" s="123">
        <v>550</v>
      </c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</row>
    <row r="133" spans="1:23" s="4" customFormat="1">
      <c r="B133" s="4">
        <v>161</v>
      </c>
      <c r="C133" s="51">
        <v>5705850</v>
      </c>
      <c r="D133" s="4" t="s">
        <v>23</v>
      </c>
      <c r="E133" s="184">
        <v>1000</v>
      </c>
      <c r="F133" s="185">
        <v>1000</v>
      </c>
      <c r="G133" s="186">
        <v>1000</v>
      </c>
      <c r="H133" s="152">
        <f t="shared" si="9"/>
        <v>0</v>
      </c>
      <c r="I133" s="151">
        <f t="shared" si="11"/>
        <v>0</v>
      </c>
      <c r="J133" s="123">
        <v>1000</v>
      </c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</row>
    <row r="134" spans="1:23" s="4" customFormat="1">
      <c r="C134" s="51"/>
      <c r="E134" s="184"/>
      <c r="F134" s="185"/>
      <c r="G134" s="186"/>
      <c r="H134" s="152"/>
      <c r="I134" s="151">
        <f t="shared" si="11"/>
        <v>0</v>
      </c>
      <c r="J134" s="123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</row>
    <row r="135" spans="1:23" s="4" customFormat="1">
      <c r="C135" s="51"/>
      <c r="E135" s="184"/>
      <c r="F135" s="195"/>
      <c r="G135" s="197"/>
      <c r="H135" s="152"/>
      <c r="I135" s="151">
        <f t="shared" si="11"/>
        <v>0</v>
      </c>
      <c r="J135" s="123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</row>
    <row r="136" spans="1:23" s="4" customFormat="1">
      <c r="A136" s="4" t="s">
        <v>347</v>
      </c>
      <c r="B136" s="6" t="s">
        <v>3</v>
      </c>
      <c r="C136" s="50" t="s">
        <v>58</v>
      </c>
      <c r="D136" s="6"/>
      <c r="E136" s="188">
        <f>SUM(E124:E133)</f>
        <v>56843</v>
      </c>
      <c r="F136" s="191">
        <f>SUM(F124:F133)</f>
        <v>60102</v>
      </c>
      <c r="G136" s="192">
        <f>SUM(G124:G133)</f>
        <v>60940</v>
      </c>
      <c r="H136" s="120">
        <f t="shared" si="9"/>
        <v>9.0383984246800136E-2</v>
      </c>
      <c r="I136" s="109">
        <f t="shared" si="11"/>
        <v>5508</v>
      </c>
      <c r="J136" s="124">
        <f>SUM(J124:J135)</f>
        <v>66448</v>
      </c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</row>
    <row r="137" spans="1:23" s="4" customFormat="1">
      <c r="B137" s="51"/>
      <c r="C137" s="51"/>
      <c r="E137" s="184"/>
      <c r="F137" s="185"/>
      <c r="G137" s="187"/>
      <c r="H137" s="152"/>
      <c r="I137" s="151"/>
      <c r="J137" s="94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</row>
    <row r="138" spans="1:23" s="4" customFormat="1">
      <c r="B138" s="6">
        <v>162</v>
      </c>
      <c r="C138" s="50" t="s">
        <v>221</v>
      </c>
      <c r="D138" s="6"/>
      <c r="E138" s="188"/>
      <c r="F138" s="189"/>
      <c r="G138" s="190"/>
      <c r="H138" s="120"/>
      <c r="I138" s="109"/>
      <c r="J138" s="93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</row>
    <row r="139" spans="1:23" s="4" customFormat="1">
      <c r="B139" s="5">
        <v>162</v>
      </c>
      <c r="C139" s="51">
        <v>5105101</v>
      </c>
      <c r="D139" s="4" t="s">
        <v>14</v>
      </c>
      <c r="E139" s="184">
        <v>7500</v>
      </c>
      <c r="F139" s="185">
        <v>3950</v>
      </c>
      <c r="G139" s="186">
        <v>7500</v>
      </c>
      <c r="H139" s="152">
        <f t="shared" si="9"/>
        <v>-0.33333333333333331</v>
      </c>
      <c r="I139" s="151">
        <f t="shared" si="11"/>
        <v>-2500</v>
      </c>
      <c r="J139" s="94">
        <v>5000</v>
      </c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</row>
    <row r="140" spans="1:23" s="4" customFormat="1">
      <c r="B140" s="5">
        <v>162</v>
      </c>
      <c r="C140" s="51"/>
      <c r="D140" s="4" t="s">
        <v>321</v>
      </c>
      <c r="E140" s="184">
        <v>0</v>
      </c>
      <c r="F140" s="185"/>
      <c r="G140" s="186">
        <v>0</v>
      </c>
      <c r="H140" s="152"/>
      <c r="I140" s="151">
        <f t="shared" si="11"/>
        <v>0</v>
      </c>
      <c r="J140" s="94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</row>
    <row r="141" spans="1:23" s="4" customFormat="1">
      <c r="B141" s="4">
        <v>162</v>
      </c>
      <c r="C141" s="51"/>
      <c r="D141" s="4" t="s">
        <v>323</v>
      </c>
      <c r="E141" s="184">
        <v>0</v>
      </c>
      <c r="F141" s="185"/>
      <c r="G141" s="186">
        <v>0</v>
      </c>
      <c r="H141" s="152"/>
      <c r="I141" s="151">
        <f t="shared" si="11"/>
        <v>0</v>
      </c>
      <c r="J141" s="94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</row>
    <row r="142" spans="1:23" s="4" customFormat="1">
      <c r="B142" s="4">
        <v>162</v>
      </c>
      <c r="C142" s="51">
        <v>5705277</v>
      </c>
      <c r="D142" s="4" t="s">
        <v>222</v>
      </c>
      <c r="E142" s="184">
        <v>7500</v>
      </c>
      <c r="F142" s="185">
        <v>3950</v>
      </c>
      <c r="G142" s="186">
        <v>7500</v>
      </c>
      <c r="H142" s="152">
        <f t="shared" si="9"/>
        <v>-0.33333333333333331</v>
      </c>
      <c r="I142" s="151">
        <f t="shared" si="11"/>
        <v>-2500</v>
      </c>
      <c r="J142" s="94">
        <v>5000</v>
      </c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</row>
    <row r="143" spans="1:23" s="4" customFormat="1">
      <c r="B143" s="4">
        <v>162</v>
      </c>
      <c r="C143" s="51"/>
      <c r="D143" s="4" t="s">
        <v>130</v>
      </c>
      <c r="E143" s="184">
        <v>0</v>
      </c>
      <c r="F143" s="185"/>
      <c r="G143" s="186">
        <v>0</v>
      </c>
      <c r="H143" s="152"/>
      <c r="I143" s="151">
        <f t="shared" si="11"/>
        <v>0</v>
      </c>
      <c r="J143" s="94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</row>
    <row r="144" spans="1:23" s="4" customFormat="1">
      <c r="B144" s="4">
        <v>162</v>
      </c>
      <c r="C144" s="51"/>
      <c r="D144" s="4" t="s">
        <v>21</v>
      </c>
      <c r="E144" s="184">
        <v>0</v>
      </c>
      <c r="F144" s="185"/>
      <c r="G144" s="186">
        <v>0</v>
      </c>
      <c r="H144" s="152"/>
      <c r="I144" s="151">
        <f t="shared" si="11"/>
        <v>0</v>
      </c>
      <c r="J144" s="94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</row>
    <row r="145" spans="1:23" s="4" customFormat="1">
      <c r="B145" s="4">
        <v>162</v>
      </c>
      <c r="C145" s="51">
        <v>5705700</v>
      </c>
      <c r="D145" s="4" t="s">
        <v>223</v>
      </c>
      <c r="E145" s="184">
        <v>2100</v>
      </c>
      <c r="F145" s="185">
        <v>2100</v>
      </c>
      <c r="G145" s="186">
        <v>2100</v>
      </c>
      <c r="H145" s="152">
        <f t="shared" si="9"/>
        <v>0</v>
      </c>
      <c r="I145" s="151">
        <f t="shared" si="11"/>
        <v>0</v>
      </c>
      <c r="J145" s="94">
        <v>2100</v>
      </c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</row>
    <row r="146" spans="1:23" s="4" customFormat="1">
      <c r="B146" s="4">
        <v>162</v>
      </c>
      <c r="C146" s="51"/>
      <c r="D146" s="4" t="s">
        <v>8</v>
      </c>
      <c r="E146" s="184">
        <v>0</v>
      </c>
      <c r="F146" s="185"/>
      <c r="G146" s="186"/>
      <c r="H146" s="152"/>
      <c r="I146" s="151">
        <f t="shared" si="11"/>
        <v>0</v>
      </c>
      <c r="J146" s="94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</row>
    <row r="147" spans="1:23" s="4" customFormat="1">
      <c r="C147" s="51"/>
      <c r="E147" s="184"/>
      <c r="F147" s="185"/>
      <c r="G147" s="186"/>
      <c r="H147" s="152"/>
      <c r="I147" s="151">
        <f t="shared" si="11"/>
        <v>0</v>
      </c>
      <c r="J147" s="94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</row>
    <row r="148" spans="1:23" s="4" customFormat="1">
      <c r="C148" s="51"/>
      <c r="E148" s="184"/>
      <c r="F148" s="195"/>
      <c r="G148" s="198"/>
      <c r="H148" s="152"/>
      <c r="I148" s="151">
        <f t="shared" si="11"/>
        <v>0</v>
      </c>
      <c r="J148" s="94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</row>
    <row r="149" spans="1:23" s="6" customFormat="1">
      <c r="A149" s="4" t="s">
        <v>347</v>
      </c>
      <c r="B149" s="6" t="s">
        <v>3</v>
      </c>
      <c r="C149" s="50" t="s">
        <v>221</v>
      </c>
      <c r="E149" s="188">
        <f>SUM(E139:E146)</f>
        <v>17100</v>
      </c>
      <c r="F149" s="191">
        <f>SUM(F139:F146)</f>
        <v>10000</v>
      </c>
      <c r="G149" s="192">
        <f>SUM(G139:G146)</f>
        <v>17100</v>
      </c>
      <c r="H149" s="120">
        <f t="shared" si="9"/>
        <v>-0.29239766081871343</v>
      </c>
      <c r="I149" s="109">
        <f t="shared" si="11"/>
        <v>-5000</v>
      </c>
      <c r="J149" s="93">
        <f>SUM(J139:J148)</f>
        <v>12100</v>
      </c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</row>
    <row r="150" spans="1:23" s="4" customFormat="1">
      <c r="C150" s="51"/>
      <c r="E150" s="184"/>
      <c r="F150" s="195"/>
      <c r="G150" s="196"/>
      <c r="H150" s="152"/>
      <c r="I150" s="151"/>
      <c r="J150" s="94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</row>
    <row r="151" spans="1:23" s="4" customFormat="1">
      <c r="B151" s="6">
        <v>175</v>
      </c>
      <c r="C151" s="50" t="s">
        <v>59</v>
      </c>
      <c r="D151" s="6"/>
      <c r="E151" s="188"/>
      <c r="F151" s="189"/>
      <c r="G151" s="190"/>
      <c r="H151" s="120"/>
      <c r="I151" s="109"/>
      <c r="J151" s="93">
        <v>0</v>
      </c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</row>
    <row r="152" spans="1:23" s="4" customFormat="1">
      <c r="B152" s="4">
        <v>175</v>
      </c>
      <c r="C152" s="51">
        <v>5105111</v>
      </c>
      <c r="D152" s="4" t="s">
        <v>224</v>
      </c>
      <c r="E152" s="194">
        <v>924</v>
      </c>
      <c r="F152" s="193">
        <v>924</v>
      </c>
      <c r="G152" s="186">
        <v>938</v>
      </c>
      <c r="H152" s="152">
        <f t="shared" ref="H152:H211" si="14">(J152-G152)/G152</f>
        <v>0.27931769722814498</v>
      </c>
      <c r="I152" s="151">
        <f t="shared" si="11"/>
        <v>262</v>
      </c>
      <c r="J152" s="123">
        <v>1200</v>
      </c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</row>
    <row r="153" spans="1:23" s="6" customFormat="1">
      <c r="A153" s="95"/>
      <c r="B153" s="95"/>
      <c r="C153" s="51"/>
      <c r="D153" s="4"/>
      <c r="E153" s="184"/>
      <c r="F153" s="185"/>
      <c r="G153" s="187"/>
      <c r="H153" s="152"/>
      <c r="I153" s="151">
        <f t="shared" si="11"/>
        <v>0</v>
      </c>
      <c r="J153" s="94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</row>
    <row r="154" spans="1:23" s="4" customFormat="1">
      <c r="A154" s="4" t="s">
        <v>347</v>
      </c>
      <c r="B154" s="6" t="s">
        <v>3</v>
      </c>
      <c r="C154" s="50" t="s">
        <v>60</v>
      </c>
      <c r="D154" s="6"/>
      <c r="E154" s="188">
        <f>SUM(E152)</f>
        <v>924</v>
      </c>
      <c r="F154" s="191">
        <f t="shared" ref="F154:G154" si="15">SUM(F152)</f>
        <v>924</v>
      </c>
      <c r="G154" s="192">
        <f t="shared" si="15"/>
        <v>938</v>
      </c>
      <c r="H154" s="120">
        <f t="shared" si="14"/>
        <v>0.27931769722814498</v>
      </c>
      <c r="I154" s="109">
        <f t="shared" si="11"/>
        <v>262</v>
      </c>
      <c r="J154" s="93">
        <f>SUM(J151:J153)</f>
        <v>1200</v>
      </c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</row>
    <row r="155" spans="1:23" s="6" customFormat="1">
      <c r="A155" s="4"/>
      <c r="B155" s="51"/>
      <c r="C155" s="51"/>
      <c r="D155" s="4"/>
      <c r="E155" s="184"/>
      <c r="F155" s="185"/>
      <c r="G155" s="187"/>
      <c r="H155" s="152"/>
      <c r="I155" s="151"/>
      <c r="J155" s="94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</row>
    <row r="156" spans="1:23" s="6" customFormat="1">
      <c r="A156" s="4"/>
      <c r="B156" s="6">
        <v>192</v>
      </c>
      <c r="C156" s="50" t="s">
        <v>61</v>
      </c>
      <c r="E156" s="188"/>
      <c r="F156" s="189"/>
      <c r="G156" s="190"/>
      <c r="H156" s="120"/>
      <c r="I156" s="109"/>
      <c r="J156" s="93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</row>
    <row r="157" spans="1:23" s="6" customFormat="1">
      <c r="A157" s="4"/>
      <c r="B157" s="4">
        <v>192</v>
      </c>
      <c r="C157" s="51">
        <v>5705115</v>
      </c>
      <c r="D157" s="4" t="s">
        <v>62</v>
      </c>
      <c r="E157" s="184">
        <v>15000</v>
      </c>
      <c r="F157" s="185">
        <v>13400</v>
      </c>
      <c r="G157" s="186">
        <v>12000</v>
      </c>
      <c r="H157" s="152">
        <f t="shared" si="14"/>
        <v>0</v>
      </c>
      <c r="I157" s="151">
        <f t="shared" si="11"/>
        <v>0</v>
      </c>
      <c r="J157" s="157">
        <v>12000</v>
      </c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</row>
    <row r="158" spans="1:23" s="6" customFormat="1">
      <c r="A158" s="4"/>
      <c r="B158" s="4">
        <v>192</v>
      </c>
      <c r="C158" s="51">
        <v>5705211</v>
      </c>
      <c r="D158" s="4" t="s">
        <v>63</v>
      </c>
      <c r="E158" s="184">
        <v>12450</v>
      </c>
      <c r="F158" s="185">
        <v>12450</v>
      </c>
      <c r="G158" s="186">
        <v>12450</v>
      </c>
      <c r="H158" s="152">
        <f t="shared" si="14"/>
        <v>4.4176706827309238E-2</v>
      </c>
      <c r="I158" s="151">
        <f t="shared" si="11"/>
        <v>550</v>
      </c>
      <c r="J158" s="153">
        <v>13000</v>
      </c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</row>
    <row r="159" spans="1:23" s="6" customFormat="1">
      <c r="A159" s="4"/>
      <c r="B159" s="4">
        <v>192</v>
      </c>
      <c r="C159" s="51">
        <v>5705251</v>
      </c>
      <c r="D159" s="4" t="s">
        <v>232</v>
      </c>
      <c r="E159" s="184">
        <v>1297</v>
      </c>
      <c r="F159" s="185">
        <v>1297</v>
      </c>
      <c r="G159" s="186">
        <v>1297</v>
      </c>
      <c r="H159" s="152">
        <f t="shared" si="14"/>
        <v>0.15651503469545103</v>
      </c>
      <c r="I159" s="151">
        <f t="shared" si="11"/>
        <v>203</v>
      </c>
      <c r="J159" s="153">
        <v>1500</v>
      </c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</row>
    <row r="160" spans="1:23" s="6" customFormat="1">
      <c r="A160" s="4"/>
      <c r="B160" s="4">
        <v>192</v>
      </c>
      <c r="C160" s="51"/>
      <c r="D160" s="4" t="s">
        <v>233</v>
      </c>
      <c r="E160" s="184">
        <v>0</v>
      </c>
      <c r="F160" s="185">
        <v>0</v>
      </c>
      <c r="G160" s="186">
        <v>0</v>
      </c>
      <c r="H160" s="152"/>
      <c r="I160" s="151">
        <f t="shared" si="11"/>
        <v>0</v>
      </c>
      <c r="J160" s="153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</row>
    <row r="161" spans="1:23" s="6" customFormat="1">
      <c r="A161" s="4"/>
      <c r="B161" s="4">
        <v>192</v>
      </c>
      <c r="C161" s="51">
        <v>5705207</v>
      </c>
      <c r="D161" s="4" t="s">
        <v>65</v>
      </c>
      <c r="E161" s="184">
        <v>15000</v>
      </c>
      <c r="F161" s="185">
        <v>15000</v>
      </c>
      <c r="G161" s="186">
        <v>15000</v>
      </c>
      <c r="H161" s="152">
        <f t="shared" si="14"/>
        <v>-0.4</v>
      </c>
      <c r="I161" s="151">
        <f t="shared" si="11"/>
        <v>-6000</v>
      </c>
      <c r="J161" s="157">
        <v>9000</v>
      </c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</row>
    <row r="162" spans="1:23" s="6" customFormat="1">
      <c r="A162" s="4"/>
      <c r="B162" s="4">
        <v>192</v>
      </c>
      <c r="C162" s="51">
        <v>5705700</v>
      </c>
      <c r="D162" s="4" t="s">
        <v>66</v>
      </c>
      <c r="E162" s="184">
        <v>11000</v>
      </c>
      <c r="F162" s="185">
        <v>11000</v>
      </c>
      <c r="G162" s="186">
        <v>11000</v>
      </c>
      <c r="H162" s="152">
        <f t="shared" si="14"/>
        <v>4.5454545454545456E-2</v>
      </c>
      <c r="I162" s="151">
        <f t="shared" si="11"/>
        <v>500</v>
      </c>
      <c r="J162" s="153">
        <v>11500</v>
      </c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</row>
    <row r="163" spans="1:23" s="6" customFormat="1">
      <c r="A163" s="4"/>
      <c r="B163" s="4"/>
      <c r="C163" s="51"/>
      <c r="D163" s="4" t="s">
        <v>8</v>
      </c>
      <c r="E163" s="184">
        <v>0</v>
      </c>
      <c r="F163" s="185">
        <v>0</v>
      </c>
      <c r="G163" s="186">
        <v>0</v>
      </c>
      <c r="H163" s="152"/>
      <c r="I163" s="151">
        <f t="shared" si="11"/>
        <v>0</v>
      </c>
      <c r="J163" s="87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</row>
    <row r="164" spans="1:23" s="6" customFormat="1">
      <c r="A164" s="4"/>
      <c r="B164" s="4"/>
      <c r="C164" s="51"/>
      <c r="D164" s="4"/>
      <c r="E164" s="184"/>
      <c r="F164" s="185"/>
      <c r="G164" s="186"/>
      <c r="H164" s="152"/>
      <c r="I164" s="151">
        <f t="shared" ref="I164:I227" si="16">J164-G164</f>
        <v>0</v>
      </c>
      <c r="J164" s="87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</row>
    <row r="165" spans="1:23" s="6" customFormat="1">
      <c r="A165" s="4" t="s">
        <v>347</v>
      </c>
      <c r="B165" s="6" t="s">
        <v>3</v>
      </c>
      <c r="C165" s="50" t="s">
        <v>67</v>
      </c>
      <c r="E165" s="188">
        <f>SUM(E157:E163)</f>
        <v>54747</v>
      </c>
      <c r="F165" s="191">
        <f t="shared" ref="F165:G165" si="17">SUM(F157:F163)</f>
        <v>53147</v>
      </c>
      <c r="G165" s="192">
        <f t="shared" si="17"/>
        <v>51747</v>
      </c>
      <c r="H165" s="120">
        <f t="shared" si="14"/>
        <v>-9.1734786557674836E-2</v>
      </c>
      <c r="I165" s="109">
        <f t="shared" si="16"/>
        <v>-4747</v>
      </c>
      <c r="J165" s="93">
        <f>SUM(J157:J164)</f>
        <v>47000</v>
      </c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</row>
    <row r="166" spans="1:23" s="6" customFormat="1">
      <c r="A166" s="4"/>
      <c r="B166" s="51"/>
      <c r="C166" s="51"/>
      <c r="D166" s="4"/>
      <c r="E166" s="184"/>
      <c r="F166" s="185"/>
      <c r="G166" s="187"/>
      <c r="H166" s="152"/>
      <c r="I166" s="151"/>
      <c r="J166" s="94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</row>
    <row r="167" spans="1:23" s="4" customFormat="1">
      <c r="B167" s="6">
        <v>250</v>
      </c>
      <c r="C167" s="50" t="s">
        <v>283</v>
      </c>
      <c r="D167" s="6"/>
      <c r="E167" s="188"/>
      <c r="F167" s="189"/>
      <c r="G167" s="190"/>
      <c r="H167" s="120"/>
      <c r="I167" s="109"/>
      <c r="J167" s="93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</row>
    <row r="168" spans="1:23" s="4" customFormat="1">
      <c r="B168" s="51">
        <v>250</v>
      </c>
      <c r="C168" s="51">
        <v>5705211</v>
      </c>
      <c r="D168" s="4" t="s">
        <v>269</v>
      </c>
      <c r="E168" s="184">
        <v>20362</v>
      </c>
      <c r="F168" s="185">
        <v>20769</v>
      </c>
      <c r="G168" s="186">
        <v>22561</v>
      </c>
      <c r="H168" s="152">
        <f t="shared" si="14"/>
        <v>1.9458357342316386E-2</v>
      </c>
      <c r="I168" s="151">
        <f t="shared" si="16"/>
        <v>439</v>
      </c>
      <c r="J168" s="94">
        <v>23000</v>
      </c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</row>
    <row r="169" spans="1:23" s="6" customFormat="1">
      <c r="A169" s="4"/>
      <c r="B169" s="51">
        <v>250</v>
      </c>
      <c r="C169" s="51">
        <v>5705700</v>
      </c>
      <c r="D169" s="4" t="s">
        <v>96</v>
      </c>
      <c r="E169" s="184">
        <v>348</v>
      </c>
      <c r="F169" s="185">
        <v>585</v>
      </c>
      <c r="G169" s="186">
        <v>977</v>
      </c>
      <c r="H169" s="152">
        <f t="shared" si="14"/>
        <v>2.3541453428863868E-2</v>
      </c>
      <c r="I169" s="151">
        <f t="shared" si="16"/>
        <v>23</v>
      </c>
      <c r="J169" s="94">
        <v>1000</v>
      </c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</row>
    <row r="170" spans="1:23" s="4" customFormat="1">
      <c r="B170" s="51">
        <v>250</v>
      </c>
      <c r="C170" s="51">
        <v>5705700</v>
      </c>
      <c r="D170" s="4" t="s">
        <v>64</v>
      </c>
      <c r="E170" s="184">
        <v>5500</v>
      </c>
      <c r="F170" s="185">
        <v>8500</v>
      </c>
      <c r="G170" s="186">
        <v>10000</v>
      </c>
      <c r="H170" s="152">
        <f t="shared" si="14"/>
        <v>0.2</v>
      </c>
      <c r="I170" s="151">
        <f t="shared" si="16"/>
        <v>2000</v>
      </c>
      <c r="J170" s="94">
        <v>12000</v>
      </c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</row>
    <row r="171" spans="1:23" s="6" customFormat="1">
      <c r="A171" s="4"/>
      <c r="B171" s="51">
        <v>250</v>
      </c>
      <c r="C171" s="51">
        <v>5705700</v>
      </c>
      <c r="D171" s="4" t="s">
        <v>280</v>
      </c>
      <c r="E171" s="184">
        <v>50</v>
      </c>
      <c r="F171" s="185">
        <v>50</v>
      </c>
      <c r="G171" s="186">
        <v>50</v>
      </c>
      <c r="H171" s="152">
        <f t="shared" si="14"/>
        <v>1</v>
      </c>
      <c r="I171" s="151">
        <f t="shared" si="16"/>
        <v>50</v>
      </c>
      <c r="J171" s="94">
        <v>100</v>
      </c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</row>
    <row r="172" spans="1:23" s="4" customFormat="1">
      <c r="B172" s="51">
        <v>250</v>
      </c>
      <c r="C172" s="51">
        <v>5705700</v>
      </c>
      <c r="D172" s="4" t="s">
        <v>279</v>
      </c>
      <c r="E172" s="184">
        <v>2500</v>
      </c>
      <c r="F172" s="185">
        <v>2500</v>
      </c>
      <c r="G172" s="186">
        <v>2500</v>
      </c>
      <c r="H172" s="152">
        <f t="shared" si="14"/>
        <v>0</v>
      </c>
      <c r="I172" s="151">
        <f t="shared" si="16"/>
        <v>0</v>
      </c>
      <c r="J172" s="94">
        <v>2500</v>
      </c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</row>
    <row r="173" spans="1:23" s="4" customFormat="1">
      <c r="B173" s="51">
        <v>250</v>
      </c>
      <c r="C173" s="51">
        <v>5705700</v>
      </c>
      <c r="D173" s="4" t="s">
        <v>278</v>
      </c>
      <c r="E173" s="184">
        <v>2500</v>
      </c>
      <c r="F173" s="185">
        <v>2500</v>
      </c>
      <c r="G173" s="186">
        <v>2500</v>
      </c>
      <c r="H173" s="152">
        <f t="shared" si="14"/>
        <v>0</v>
      </c>
      <c r="I173" s="151">
        <f t="shared" si="16"/>
        <v>0</v>
      </c>
      <c r="J173" s="94">
        <v>2500</v>
      </c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</row>
    <row r="174" spans="1:23" s="4" customFormat="1">
      <c r="B174" s="51">
        <v>250</v>
      </c>
      <c r="C174" s="51">
        <v>5705700</v>
      </c>
      <c r="D174" s="4" t="s">
        <v>270</v>
      </c>
      <c r="E174" s="184">
        <v>1274</v>
      </c>
      <c r="F174" s="185">
        <v>1274</v>
      </c>
      <c r="G174" s="186">
        <v>1274</v>
      </c>
      <c r="H174" s="152">
        <f t="shared" si="14"/>
        <v>0.17739403453689168</v>
      </c>
      <c r="I174" s="151">
        <f t="shared" si="16"/>
        <v>226</v>
      </c>
      <c r="J174" s="94">
        <v>1500</v>
      </c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</row>
    <row r="175" spans="1:23" s="4" customFormat="1">
      <c r="B175" s="51">
        <v>250</v>
      </c>
      <c r="C175" s="51">
        <v>5705700</v>
      </c>
      <c r="D175" s="4" t="s">
        <v>282</v>
      </c>
      <c r="E175" s="184">
        <v>350</v>
      </c>
      <c r="F175" s="185">
        <v>350</v>
      </c>
      <c r="G175" s="186">
        <v>350</v>
      </c>
      <c r="H175" s="152">
        <f t="shared" si="14"/>
        <v>1.8571428571428572</v>
      </c>
      <c r="I175" s="151">
        <f t="shared" si="16"/>
        <v>650</v>
      </c>
      <c r="J175" s="94">
        <v>1000</v>
      </c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</row>
    <row r="176" spans="1:23" s="6" customFormat="1">
      <c r="A176" s="4"/>
      <c r="B176" s="51">
        <v>250</v>
      </c>
      <c r="C176" s="51">
        <v>5705700</v>
      </c>
      <c r="D176" s="4" t="s">
        <v>281</v>
      </c>
      <c r="E176" s="184">
        <v>650</v>
      </c>
      <c r="F176" s="185">
        <v>650</v>
      </c>
      <c r="G176" s="186">
        <v>650</v>
      </c>
      <c r="H176" s="152">
        <f t="shared" si="14"/>
        <v>0.53846153846153844</v>
      </c>
      <c r="I176" s="151">
        <f t="shared" si="16"/>
        <v>350</v>
      </c>
      <c r="J176" s="94">
        <v>1000</v>
      </c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</row>
    <row r="177" spans="1:23" s="4" customFormat="1">
      <c r="B177" s="51">
        <v>250</v>
      </c>
      <c r="C177" s="51">
        <v>5705700</v>
      </c>
      <c r="D177" s="4" t="s">
        <v>275</v>
      </c>
      <c r="E177" s="184">
        <v>300</v>
      </c>
      <c r="F177" s="185">
        <v>390</v>
      </c>
      <c r="G177" s="186">
        <v>322</v>
      </c>
      <c r="H177" s="152">
        <f t="shared" si="14"/>
        <v>2.1055900621118013</v>
      </c>
      <c r="I177" s="151">
        <f t="shared" si="16"/>
        <v>678</v>
      </c>
      <c r="J177" s="94">
        <v>1000</v>
      </c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</row>
    <row r="178" spans="1:23" s="6" customFormat="1">
      <c r="A178" s="4"/>
      <c r="B178" s="51">
        <v>250</v>
      </c>
      <c r="C178" s="51">
        <v>5705207</v>
      </c>
      <c r="D178" s="4" t="s">
        <v>274</v>
      </c>
      <c r="E178" s="184">
        <v>18400</v>
      </c>
      <c r="F178" s="185">
        <v>18400</v>
      </c>
      <c r="G178" s="186">
        <v>18400</v>
      </c>
      <c r="H178" s="152">
        <f t="shared" si="14"/>
        <v>-0.42934782608695654</v>
      </c>
      <c r="I178" s="151">
        <f t="shared" si="16"/>
        <v>-7900</v>
      </c>
      <c r="J178" s="123">
        <v>10500</v>
      </c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</row>
    <row r="179" spans="1:23" s="4" customFormat="1">
      <c r="B179" s="51">
        <v>250</v>
      </c>
      <c r="C179" s="51">
        <v>5705700</v>
      </c>
      <c r="D179" s="4" t="s">
        <v>271</v>
      </c>
      <c r="E179" s="184">
        <v>465</v>
      </c>
      <c r="F179" s="185">
        <v>465</v>
      </c>
      <c r="G179" s="186">
        <v>465</v>
      </c>
      <c r="H179" s="152">
        <f t="shared" si="14"/>
        <v>1.1505376344086022</v>
      </c>
      <c r="I179" s="151">
        <f t="shared" si="16"/>
        <v>535</v>
      </c>
      <c r="J179" s="94">
        <v>1000</v>
      </c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</row>
    <row r="180" spans="1:23" s="4" customFormat="1">
      <c r="B180" s="51">
        <v>250</v>
      </c>
      <c r="C180" s="51">
        <v>5705700</v>
      </c>
      <c r="D180" s="4" t="s">
        <v>272</v>
      </c>
      <c r="E180" s="184">
        <v>150</v>
      </c>
      <c r="F180" s="185">
        <v>150</v>
      </c>
      <c r="G180" s="186">
        <v>150</v>
      </c>
      <c r="H180" s="152">
        <f t="shared" si="14"/>
        <v>0.66666666666666663</v>
      </c>
      <c r="I180" s="151">
        <f t="shared" si="16"/>
        <v>100</v>
      </c>
      <c r="J180" s="94">
        <v>250</v>
      </c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</row>
    <row r="181" spans="1:23" s="6" customFormat="1">
      <c r="A181" s="4"/>
      <c r="B181" s="51">
        <v>250</v>
      </c>
      <c r="C181" s="51">
        <v>5705342</v>
      </c>
      <c r="D181" s="4" t="s">
        <v>19</v>
      </c>
      <c r="E181" s="184">
        <v>5783</v>
      </c>
      <c r="F181" s="185">
        <v>5856</v>
      </c>
      <c r="G181" s="186">
        <v>5906</v>
      </c>
      <c r="H181" s="152">
        <f t="shared" si="14"/>
        <v>0.10057568574331188</v>
      </c>
      <c r="I181" s="151">
        <f t="shared" si="16"/>
        <v>594</v>
      </c>
      <c r="J181" s="94">
        <v>6500</v>
      </c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</row>
    <row r="182" spans="1:23" s="4" customFormat="1">
      <c r="B182" s="51">
        <v>250</v>
      </c>
      <c r="C182" s="51">
        <v>5705700</v>
      </c>
      <c r="D182" s="4" t="s">
        <v>276</v>
      </c>
      <c r="E182" s="184">
        <v>0</v>
      </c>
      <c r="F182" s="185">
        <v>0</v>
      </c>
      <c r="G182" s="186">
        <v>0</v>
      </c>
      <c r="H182" s="152"/>
      <c r="I182" s="151">
        <f t="shared" si="16"/>
        <v>0</v>
      </c>
      <c r="J182" s="94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</row>
    <row r="183" spans="1:23" s="4" customFormat="1">
      <c r="B183" s="51">
        <v>250</v>
      </c>
      <c r="C183" s="51">
        <v>5705700</v>
      </c>
      <c r="D183" s="4" t="s">
        <v>445</v>
      </c>
      <c r="E183" s="184"/>
      <c r="F183" s="185"/>
      <c r="G183" s="186"/>
      <c r="H183" s="152"/>
      <c r="I183" s="151">
        <f t="shared" si="16"/>
        <v>3000</v>
      </c>
      <c r="J183" s="123">
        <v>3000</v>
      </c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</row>
    <row r="184" spans="1:23" s="6" customFormat="1">
      <c r="A184" s="4"/>
      <c r="B184" s="51">
        <v>250</v>
      </c>
      <c r="C184" s="51">
        <v>5705700</v>
      </c>
      <c r="D184" s="4" t="s">
        <v>273</v>
      </c>
      <c r="E184" s="184">
        <v>150</v>
      </c>
      <c r="F184" s="185">
        <v>150</v>
      </c>
      <c r="G184" s="186">
        <v>150</v>
      </c>
      <c r="H184" s="152">
        <f t="shared" si="14"/>
        <v>1</v>
      </c>
      <c r="I184" s="151">
        <f t="shared" si="16"/>
        <v>150</v>
      </c>
      <c r="J184" s="94">
        <v>300</v>
      </c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</row>
    <row r="185" spans="1:23" s="4" customFormat="1">
      <c r="B185" s="51">
        <v>250</v>
      </c>
      <c r="C185" s="51">
        <v>5705700</v>
      </c>
      <c r="D185" s="4" t="s">
        <v>277</v>
      </c>
      <c r="E185" s="184">
        <v>396</v>
      </c>
      <c r="F185" s="185">
        <v>396</v>
      </c>
      <c r="G185" s="186">
        <v>396</v>
      </c>
      <c r="H185" s="152">
        <f t="shared" si="14"/>
        <v>0.26262626262626265</v>
      </c>
      <c r="I185" s="151">
        <f t="shared" si="16"/>
        <v>104</v>
      </c>
      <c r="J185" s="94">
        <v>500</v>
      </c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</row>
    <row r="186" spans="1:23" s="4" customFormat="1">
      <c r="B186" s="51">
        <v>250</v>
      </c>
      <c r="C186" s="51">
        <v>5705700</v>
      </c>
      <c r="D186" s="4" t="s">
        <v>54</v>
      </c>
      <c r="E186" s="184">
        <v>588</v>
      </c>
      <c r="F186" s="185">
        <v>588</v>
      </c>
      <c r="G186" s="186">
        <v>588</v>
      </c>
      <c r="H186" s="152">
        <f t="shared" si="14"/>
        <v>0.27551020408163263</v>
      </c>
      <c r="I186" s="151">
        <f t="shared" si="16"/>
        <v>162</v>
      </c>
      <c r="J186" s="94">
        <v>750</v>
      </c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</row>
    <row r="187" spans="1:23" s="4" customFormat="1">
      <c r="B187" s="51"/>
      <c r="C187" s="51"/>
      <c r="D187" s="95" t="s">
        <v>455</v>
      </c>
      <c r="E187" s="184"/>
      <c r="F187" s="185"/>
      <c r="G187" s="186"/>
      <c r="H187" s="152"/>
      <c r="I187" s="151">
        <f t="shared" si="16"/>
        <v>100000</v>
      </c>
      <c r="J187" s="123">
        <v>100000</v>
      </c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</row>
    <row r="188" spans="1:23" s="6" customFormat="1">
      <c r="A188" s="4"/>
      <c r="B188" s="51">
        <v>250</v>
      </c>
      <c r="C188" s="51">
        <v>5705850</v>
      </c>
      <c r="D188" s="4" t="s">
        <v>23</v>
      </c>
      <c r="E188" s="184">
        <v>6000</v>
      </c>
      <c r="F188" s="185">
        <v>6000</v>
      </c>
      <c r="G188" s="186">
        <v>6000</v>
      </c>
      <c r="H188" s="152">
        <f t="shared" si="14"/>
        <v>0</v>
      </c>
      <c r="I188" s="151">
        <f t="shared" si="16"/>
        <v>0</v>
      </c>
      <c r="J188" s="94">
        <v>6000</v>
      </c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</row>
    <row r="189" spans="1:23" s="6" customFormat="1">
      <c r="A189" s="4" t="s">
        <v>348</v>
      </c>
      <c r="B189" s="6" t="s">
        <v>3</v>
      </c>
      <c r="C189" s="50" t="s">
        <v>283</v>
      </c>
      <c r="E189" s="188">
        <f>SUM(E168:E188)</f>
        <v>65766</v>
      </c>
      <c r="F189" s="191">
        <f>SUM(F168:F188)</f>
        <v>69573</v>
      </c>
      <c r="G189" s="192">
        <f>SUM(G168:G188)</f>
        <v>73239</v>
      </c>
      <c r="H189" s="120">
        <f t="shared" si="14"/>
        <v>1.3812449651142151</v>
      </c>
      <c r="I189" s="109">
        <f t="shared" si="16"/>
        <v>101161</v>
      </c>
      <c r="J189" s="93">
        <f>SUM(J168:J188)</f>
        <v>174400</v>
      </c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</row>
    <row r="190" spans="1:23" s="4" customFormat="1">
      <c r="B190" s="51"/>
      <c r="C190" s="51"/>
      <c r="E190" s="184"/>
      <c r="F190" s="185"/>
      <c r="G190" s="187"/>
      <c r="H190" s="152"/>
      <c r="I190" s="151"/>
      <c r="J190" s="94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</row>
    <row r="191" spans="1:23" s="4" customFormat="1">
      <c r="B191" s="6"/>
      <c r="C191" s="50" t="s">
        <v>68</v>
      </c>
      <c r="D191" s="6"/>
      <c r="E191" s="188"/>
      <c r="F191" s="189"/>
      <c r="G191" s="190"/>
      <c r="H191" s="120"/>
      <c r="I191" s="109"/>
      <c r="J191" s="93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</row>
    <row r="192" spans="1:23" s="6" customFormat="1">
      <c r="A192" s="4"/>
      <c r="B192" s="4">
        <v>830</v>
      </c>
      <c r="C192" s="51">
        <v>5605622</v>
      </c>
      <c r="D192" s="4" t="s">
        <v>69</v>
      </c>
      <c r="E192" s="184">
        <v>622818</v>
      </c>
      <c r="F192" s="185">
        <v>720691</v>
      </c>
      <c r="G192" s="186">
        <v>777334</v>
      </c>
      <c r="H192" s="152">
        <f t="shared" si="14"/>
        <v>8.5336547738809831E-2</v>
      </c>
      <c r="I192" s="151">
        <f t="shared" si="16"/>
        <v>66335</v>
      </c>
      <c r="J192" s="94">
        <v>843669</v>
      </c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</row>
    <row r="193" spans="1:23" s="4" customFormat="1">
      <c r="B193" s="4">
        <v>910</v>
      </c>
      <c r="C193" s="51">
        <v>5705173</v>
      </c>
      <c r="D193" s="4" t="s">
        <v>70</v>
      </c>
      <c r="E193" s="184">
        <v>155000</v>
      </c>
      <c r="F193" s="185">
        <v>160000</v>
      </c>
      <c r="G193" s="186">
        <v>180000</v>
      </c>
      <c r="H193" s="152">
        <f t="shared" si="14"/>
        <v>5.5555555555555552E-2</v>
      </c>
      <c r="I193" s="151">
        <f t="shared" si="16"/>
        <v>10000</v>
      </c>
      <c r="J193" s="123">
        <v>190000</v>
      </c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</row>
    <row r="194" spans="1:23" s="6" customFormat="1">
      <c r="A194" s="4"/>
      <c r="B194" s="4"/>
      <c r="C194" s="51"/>
      <c r="D194" s="4"/>
      <c r="E194" s="184"/>
      <c r="F194" s="185"/>
      <c r="G194" s="187"/>
      <c r="H194" s="152"/>
      <c r="I194" s="151">
        <f t="shared" si="16"/>
        <v>0</v>
      </c>
      <c r="J194" s="94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</row>
    <row r="195" spans="1:23" s="4" customFormat="1">
      <c r="A195" s="4" t="s">
        <v>349</v>
      </c>
      <c r="B195" s="6" t="s">
        <v>3</v>
      </c>
      <c r="C195" s="50" t="s">
        <v>71</v>
      </c>
      <c r="D195" s="6"/>
      <c r="E195" s="188">
        <f>SUM(E192:E193)</f>
        <v>777818</v>
      </c>
      <c r="F195" s="191">
        <f t="shared" ref="F195:G195" si="18">SUM(F192:F193)</f>
        <v>880691</v>
      </c>
      <c r="G195" s="192">
        <f t="shared" si="18"/>
        <v>957334</v>
      </c>
      <c r="H195" s="120">
        <f t="shared" si="14"/>
        <v>7.9737061464441872E-2</v>
      </c>
      <c r="I195" s="109">
        <f t="shared" si="16"/>
        <v>76335</v>
      </c>
      <c r="J195" s="93">
        <f>SUM(J192:J194)</f>
        <v>1033669</v>
      </c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</row>
    <row r="196" spans="1:23" s="4" customFormat="1">
      <c r="C196" s="51"/>
      <c r="E196" s="184"/>
      <c r="F196" s="185"/>
      <c r="G196" s="187"/>
      <c r="H196" s="152"/>
      <c r="I196" s="151"/>
      <c r="J196" s="94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</row>
    <row r="197" spans="1:23" s="4" customFormat="1">
      <c r="B197" s="6">
        <v>940</v>
      </c>
      <c r="C197" s="50" t="s">
        <v>72</v>
      </c>
      <c r="D197" s="6"/>
      <c r="E197" s="188"/>
      <c r="F197" s="189"/>
      <c r="G197" s="190"/>
      <c r="H197" s="120"/>
      <c r="I197" s="109"/>
      <c r="J197" s="93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</row>
    <row r="198" spans="1:23" s="6" customFormat="1">
      <c r="A198" s="4"/>
      <c r="B198" s="4">
        <v>940</v>
      </c>
      <c r="C198" s="51">
        <v>5705740</v>
      </c>
      <c r="D198" s="4" t="s">
        <v>73</v>
      </c>
      <c r="E198" s="184">
        <v>15435</v>
      </c>
      <c r="F198" s="185">
        <v>14970</v>
      </c>
      <c r="G198" s="186">
        <v>14313</v>
      </c>
      <c r="H198" s="152">
        <f t="shared" si="14"/>
        <v>0.18186264235310556</v>
      </c>
      <c r="I198" s="151">
        <f t="shared" si="16"/>
        <v>2603</v>
      </c>
      <c r="J198" s="123">
        <v>16916</v>
      </c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</row>
    <row r="199" spans="1:23" s="4" customFormat="1">
      <c r="C199" s="51"/>
      <c r="E199" s="184"/>
      <c r="F199" s="185"/>
      <c r="G199" s="187"/>
      <c r="H199" s="152"/>
      <c r="I199" s="151">
        <f t="shared" si="16"/>
        <v>0</v>
      </c>
      <c r="J199" s="92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</row>
    <row r="200" spans="1:23" s="6" customFormat="1">
      <c r="A200" s="4" t="s">
        <v>350</v>
      </c>
      <c r="B200" s="6" t="s">
        <v>3</v>
      </c>
      <c r="C200" s="50" t="s">
        <v>74</v>
      </c>
      <c r="E200" s="188">
        <f>SUM(E198)</f>
        <v>15435</v>
      </c>
      <c r="F200" s="191">
        <f t="shared" ref="F200:G200" si="19">SUM(F198)</f>
        <v>14970</v>
      </c>
      <c r="G200" s="192">
        <f t="shared" si="19"/>
        <v>14313</v>
      </c>
      <c r="H200" s="120">
        <f t="shared" si="14"/>
        <v>0.18186264235310556</v>
      </c>
      <c r="I200" s="109">
        <f t="shared" si="16"/>
        <v>2603</v>
      </c>
      <c r="J200" s="93">
        <f>SUM(J198:J199)</f>
        <v>16916</v>
      </c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</row>
    <row r="201" spans="1:23" s="4" customFormat="1">
      <c r="C201" s="51"/>
      <c r="E201" s="184"/>
      <c r="F201" s="185"/>
      <c r="G201" s="187"/>
      <c r="H201" s="152"/>
      <c r="I201" s="151"/>
      <c r="J201" s="94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</row>
    <row r="202" spans="1:23" s="4" customFormat="1">
      <c r="B202" s="6">
        <v>910</v>
      </c>
      <c r="C202" s="50" t="s">
        <v>75</v>
      </c>
      <c r="D202" s="6"/>
      <c r="E202" s="188"/>
      <c r="F202" s="189"/>
      <c r="G202" s="190"/>
      <c r="H202" s="120"/>
      <c r="I202" s="109"/>
      <c r="J202" s="93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</row>
    <row r="203" spans="1:23" s="4" customFormat="1">
      <c r="B203" s="4">
        <v>910</v>
      </c>
      <c r="C203" s="51">
        <v>5705172</v>
      </c>
      <c r="D203" s="4" t="s">
        <v>76</v>
      </c>
      <c r="E203" s="184">
        <v>15000</v>
      </c>
      <c r="F203" s="185">
        <v>5000</v>
      </c>
      <c r="G203" s="186">
        <v>5000</v>
      </c>
      <c r="H203" s="152">
        <f t="shared" si="14"/>
        <v>0</v>
      </c>
      <c r="I203" s="151">
        <f t="shared" si="16"/>
        <v>0</v>
      </c>
      <c r="J203" s="123">
        <v>5000</v>
      </c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</row>
    <row r="204" spans="1:23" s="4" customFormat="1">
      <c r="C204" s="51"/>
      <c r="E204" s="184"/>
      <c r="F204" s="185"/>
      <c r="G204" s="187"/>
      <c r="H204" s="152"/>
      <c r="I204" s="151">
        <f t="shared" si="16"/>
        <v>0</v>
      </c>
      <c r="J204" s="94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</row>
    <row r="205" spans="1:23" s="4" customFormat="1">
      <c r="A205" s="4" t="s">
        <v>350</v>
      </c>
      <c r="B205" s="6" t="s">
        <v>3</v>
      </c>
      <c r="C205" s="50" t="s">
        <v>75</v>
      </c>
      <c r="D205" s="6"/>
      <c r="E205" s="188">
        <f>SUM(E203)</f>
        <v>15000</v>
      </c>
      <c r="F205" s="191">
        <f t="shared" ref="F205:G205" si="20">SUM(F203)</f>
        <v>5000</v>
      </c>
      <c r="G205" s="192">
        <f t="shared" si="20"/>
        <v>5000</v>
      </c>
      <c r="H205" s="120">
        <f t="shared" si="14"/>
        <v>0</v>
      </c>
      <c r="I205" s="109">
        <f t="shared" si="16"/>
        <v>0</v>
      </c>
      <c r="J205" s="93">
        <f>SUM(J203:J204)</f>
        <v>5000</v>
      </c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</row>
    <row r="206" spans="1:23" s="4" customFormat="1">
      <c r="C206" s="51"/>
      <c r="E206" s="184"/>
      <c r="F206" s="185"/>
      <c r="G206" s="187"/>
      <c r="H206" s="152"/>
      <c r="I206" s="151"/>
      <c r="J206" s="94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</row>
    <row r="207" spans="1:23" s="4" customFormat="1">
      <c r="B207" s="6">
        <v>910</v>
      </c>
      <c r="C207" s="50" t="s">
        <v>77</v>
      </c>
      <c r="D207" s="6"/>
      <c r="E207" s="188"/>
      <c r="F207" s="189"/>
      <c r="G207" s="190"/>
      <c r="H207" s="120"/>
      <c r="I207" s="109"/>
      <c r="J207" s="93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</row>
    <row r="208" spans="1:23" s="4" customFormat="1">
      <c r="B208" s="4">
        <v>910</v>
      </c>
      <c r="C208" s="51">
        <v>5115171</v>
      </c>
      <c r="D208" s="4" t="s">
        <v>78</v>
      </c>
      <c r="E208" s="184">
        <v>383921</v>
      </c>
      <c r="F208" s="185">
        <v>430000</v>
      </c>
      <c r="G208" s="199">
        <v>430000</v>
      </c>
      <c r="H208" s="152">
        <f t="shared" si="14"/>
        <v>3.4337209302325582E-2</v>
      </c>
      <c r="I208" s="151">
        <f t="shared" si="16"/>
        <v>14765</v>
      </c>
      <c r="J208" s="123">
        <v>444765</v>
      </c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</row>
    <row r="209" spans="1:23" s="4" customFormat="1">
      <c r="B209" s="4">
        <v>910</v>
      </c>
      <c r="C209" s="51"/>
      <c r="D209" s="4" t="s">
        <v>79</v>
      </c>
      <c r="E209" s="184">
        <v>0</v>
      </c>
      <c r="F209" s="185"/>
      <c r="G209" s="187">
        <v>0</v>
      </c>
      <c r="H209" s="152"/>
      <c r="I209" s="151">
        <f t="shared" si="16"/>
        <v>0</v>
      </c>
      <c r="J209" s="94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</row>
    <row r="210" spans="1:23" s="4" customFormat="1">
      <c r="C210" s="51"/>
      <c r="E210" s="184"/>
      <c r="F210" s="185"/>
      <c r="G210" s="187"/>
      <c r="H210" s="152"/>
      <c r="I210" s="151">
        <f t="shared" si="16"/>
        <v>0</v>
      </c>
      <c r="J210" s="94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</row>
    <row r="211" spans="1:23" s="4" customFormat="1">
      <c r="A211" s="4" t="s">
        <v>350</v>
      </c>
      <c r="B211" s="6" t="s">
        <v>3</v>
      </c>
      <c r="C211" s="50" t="s">
        <v>80</v>
      </c>
      <c r="D211" s="6"/>
      <c r="E211" s="188">
        <f>SUM(E208:E209)</f>
        <v>383921</v>
      </c>
      <c r="F211" s="191">
        <f t="shared" ref="F211:G211" si="21">SUM(F208:F209)</f>
        <v>430000</v>
      </c>
      <c r="G211" s="192">
        <f t="shared" si="21"/>
        <v>430000</v>
      </c>
      <c r="H211" s="120">
        <f t="shared" si="14"/>
        <v>3.4337209302325582E-2</v>
      </c>
      <c r="I211" s="109">
        <f t="shared" si="16"/>
        <v>14765</v>
      </c>
      <c r="J211" s="93">
        <f>SUM(J208:J210)</f>
        <v>444765</v>
      </c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</row>
    <row r="212" spans="1:23" s="4" customFormat="1">
      <c r="C212" s="51"/>
      <c r="E212" s="184"/>
      <c r="F212" s="185"/>
      <c r="G212" s="187"/>
      <c r="H212" s="152"/>
      <c r="I212" s="151"/>
      <c r="J212" s="94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</row>
    <row r="213" spans="1:23" s="4" customFormat="1">
      <c r="B213" s="6">
        <v>940</v>
      </c>
      <c r="C213" s="50" t="s">
        <v>81</v>
      </c>
      <c r="D213" s="6"/>
      <c r="E213" s="188"/>
      <c r="F213" s="189"/>
      <c r="G213" s="190"/>
      <c r="H213" s="120"/>
      <c r="I213" s="109"/>
      <c r="J213" s="93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</row>
    <row r="214" spans="1:23" s="4" customFormat="1">
      <c r="B214" s="4">
        <v>940</v>
      </c>
      <c r="C214" s="51">
        <v>5705748</v>
      </c>
      <c r="D214" s="4" t="s">
        <v>82</v>
      </c>
      <c r="E214" s="184">
        <v>51450</v>
      </c>
      <c r="F214" s="185">
        <f>E214*5%+E214</f>
        <v>54022.5</v>
      </c>
      <c r="G214" s="186">
        <v>56516</v>
      </c>
      <c r="H214" s="152">
        <f t="shared" ref="H214:H277" si="22">(J214-G214)/G214</f>
        <v>4.0006369877556798E-2</v>
      </c>
      <c r="I214" s="151">
        <f t="shared" si="16"/>
        <v>2261</v>
      </c>
      <c r="J214" s="123">
        <v>58777</v>
      </c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</row>
    <row r="215" spans="1:23" s="4" customFormat="1">
      <c r="B215" s="4">
        <v>940</v>
      </c>
      <c r="C215" s="159">
        <v>5705740</v>
      </c>
      <c r="D215" s="4" t="s">
        <v>83</v>
      </c>
      <c r="E215" s="184">
        <v>77175</v>
      </c>
      <c r="F215" s="185">
        <v>76705</v>
      </c>
      <c r="G215" s="186">
        <v>79390</v>
      </c>
      <c r="H215" s="152">
        <f t="shared" si="22"/>
        <v>6.493261116009573E-2</v>
      </c>
      <c r="I215" s="151">
        <f t="shared" si="16"/>
        <v>5155</v>
      </c>
      <c r="J215" s="123">
        <v>84545</v>
      </c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</row>
    <row r="216" spans="1:23" s="4" customFormat="1">
      <c r="C216" s="51"/>
      <c r="E216" s="184"/>
      <c r="F216" s="185"/>
      <c r="G216" s="187"/>
      <c r="H216" s="152"/>
      <c r="I216" s="151">
        <f t="shared" si="16"/>
        <v>0</v>
      </c>
      <c r="J216" s="94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</row>
    <row r="217" spans="1:23" s="4" customFormat="1">
      <c r="A217" s="4" t="s">
        <v>350</v>
      </c>
      <c r="B217" s="6" t="s">
        <v>3</v>
      </c>
      <c r="C217" s="50" t="s">
        <v>84</v>
      </c>
      <c r="D217" s="6"/>
      <c r="E217" s="188">
        <f>SUM(E214:E215)</f>
        <v>128625</v>
      </c>
      <c r="F217" s="191">
        <f t="shared" ref="F217:G217" si="23">SUM(F214:F215)</f>
        <v>130727.5</v>
      </c>
      <c r="G217" s="192">
        <f t="shared" si="23"/>
        <v>135906</v>
      </c>
      <c r="H217" s="120">
        <f t="shared" si="22"/>
        <v>5.4567127279148822E-2</v>
      </c>
      <c r="I217" s="109">
        <f t="shared" si="16"/>
        <v>7416</v>
      </c>
      <c r="J217" s="93">
        <f>SUM(J214:J216)</f>
        <v>143322</v>
      </c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</row>
    <row r="218" spans="1:23" s="4" customFormat="1">
      <c r="C218" s="51"/>
      <c r="E218" s="184"/>
      <c r="F218" s="185"/>
      <c r="G218" s="187"/>
      <c r="H218" s="152"/>
      <c r="I218" s="151"/>
      <c r="J218" s="94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</row>
    <row r="219" spans="1:23" s="4" customFormat="1">
      <c r="B219" s="6">
        <v>210</v>
      </c>
      <c r="C219" s="50" t="s">
        <v>85</v>
      </c>
      <c r="D219" s="6"/>
      <c r="E219" s="188"/>
      <c r="F219" s="189"/>
      <c r="G219" s="190"/>
      <c r="H219" s="120"/>
      <c r="I219" s="109"/>
      <c r="J219" s="93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</row>
    <row r="220" spans="1:23" s="4" customFormat="1">
      <c r="B220" s="4">
        <v>210</v>
      </c>
      <c r="C220" s="51">
        <v>5105110</v>
      </c>
      <c r="D220" s="4" t="s">
        <v>86</v>
      </c>
      <c r="E220" s="184">
        <v>158342</v>
      </c>
      <c r="F220" s="185">
        <v>161516</v>
      </c>
      <c r="G220" s="186">
        <v>158996</v>
      </c>
      <c r="H220" s="152">
        <f t="shared" si="22"/>
        <v>-0.21381669979118972</v>
      </c>
      <c r="I220" s="151">
        <f t="shared" si="16"/>
        <v>-33996</v>
      </c>
      <c r="J220" s="94">
        <v>125000</v>
      </c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</row>
    <row r="221" spans="1:23" s="4" customFormat="1">
      <c r="B221" s="4">
        <v>210</v>
      </c>
      <c r="C221" s="51">
        <v>5105110</v>
      </c>
      <c r="D221" s="4" t="s">
        <v>87</v>
      </c>
      <c r="E221" s="184">
        <v>719933</v>
      </c>
      <c r="F221" s="185">
        <v>741531</v>
      </c>
      <c r="G221" s="186">
        <v>735133</v>
      </c>
      <c r="H221" s="152">
        <f t="shared" si="22"/>
        <v>8.2532004412806934E-2</v>
      </c>
      <c r="I221" s="151">
        <f t="shared" si="16"/>
        <v>60672</v>
      </c>
      <c r="J221" s="123">
        <v>795805</v>
      </c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</row>
    <row r="222" spans="1:23" s="4" customFormat="1">
      <c r="B222" s="4">
        <v>210</v>
      </c>
      <c r="C222" s="51">
        <v>5105110</v>
      </c>
      <c r="D222" s="4" t="s">
        <v>255</v>
      </c>
      <c r="E222" s="184">
        <v>25457</v>
      </c>
      <c r="F222" s="185">
        <v>27935</v>
      </c>
      <c r="G222" s="186">
        <v>32685</v>
      </c>
      <c r="H222" s="152">
        <f t="shared" si="22"/>
        <v>0.19847024629034726</v>
      </c>
      <c r="I222" s="151">
        <f t="shared" si="16"/>
        <v>6487</v>
      </c>
      <c r="J222" s="94">
        <v>39172</v>
      </c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</row>
    <row r="223" spans="1:23" s="4" customFormat="1">
      <c r="B223" s="4">
        <v>210</v>
      </c>
      <c r="C223" s="51">
        <v>5105110</v>
      </c>
      <c r="D223" s="4" t="s">
        <v>247</v>
      </c>
      <c r="E223" s="184">
        <v>54842</v>
      </c>
      <c r="F223" s="185">
        <v>55939</v>
      </c>
      <c r="G223" s="186">
        <v>41034</v>
      </c>
      <c r="H223" s="152">
        <f t="shared" si="22"/>
        <v>0.28676219720232005</v>
      </c>
      <c r="I223" s="151">
        <f t="shared" si="16"/>
        <v>11767</v>
      </c>
      <c r="J223" s="94">
        <v>52801</v>
      </c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</row>
    <row r="224" spans="1:23" s="4" customFormat="1">
      <c r="B224" s="4">
        <v>210</v>
      </c>
      <c r="C224" s="51">
        <v>5105110</v>
      </c>
      <c r="D224" s="4" t="s">
        <v>15</v>
      </c>
      <c r="E224" s="184">
        <v>183010</v>
      </c>
      <c r="F224" s="185">
        <v>207078</v>
      </c>
      <c r="G224" s="186">
        <v>221942</v>
      </c>
      <c r="H224" s="152">
        <f t="shared" si="22"/>
        <v>6.9355957862865067E-2</v>
      </c>
      <c r="I224" s="151">
        <f t="shared" si="16"/>
        <v>15393</v>
      </c>
      <c r="J224" s="94">
        <v>237335</v>
      </c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</row>
    <row r="225" spans="2:23" s="4" customFormat="1">
      <c r="B225" s="4">
        <v>210</v>
      </c>
      <c r="C225" s="51">
        <v>5105110</v>
      </c>
      <c r="D225" s="4" t="s">
        <v>262</v>
      </c>
      <c r="E225" s="184">
        <v>10000</v>
      </c>
      <c r="F225" s="185">
        <v>10000</v>
      </c>
      <c r="G225" s="186">
        <v>10000</v>
      </c>
      <c r="H225" s="152">
        <f t="shared" si="22"/>
        <v>-0.5</v>
      </c>
      <c r="I225" s="151">
        <f t="shared" si="16"/>
        <v>-5000</v>
      </c>
      <c r="J225" s="94">
        <v>5000</v>
      </c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</row>
    <row r="226" spans="2:23" s="4" customFormat="1">
      <c r="C226" s="51"/>
      <c r="D226" s="4" t="s">
        <v>444</v>
      </c>
      <c r="E226" s="184"/>
      <c r="F226" s="185"/>
      <c r="G226" s="186"/>
      <c r="H226" s="152"/>
      <c r="I226" s="151">
        <f t="shared" si="16"/>
        <v>3916</v>
      </c>
      <c r="J226" s="94">
        <v>3916</v>
      </c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</row>
    <row r="227" spans="2:23" s="4" customFormat="1">
      <c r="B227" s="4">
        <v>210</v>
      </c>
      <c r="C227" s="51">
        <v>5105110</v>
      </c>
      <c r="D227" s="4" t="s">
        <v>257</v>
      </c>
      <c r="E227" s="184">
        <v>3637</v>
      </c>
      <c r="F227" s="185">
        <v>3746</v>
      </c>
      <c r="G227" s="186">
        <v>3746</v>
      </c>
      <c r="H227" s="152">
        <f t="shared" si="22"/>
        <v>4.5381740523224773E-2</v>
      </c>
      <c r="I227" s="151">
        <f t="shared" si="16"/>
        <v>170</v>
      </c>
      <c r="J227" s="94">
        <v>3916</v>
      </c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</row>
    <row r="228" spans="2:23" s="4" customFormat="1">
      <c r="C228" s="51"/>
      <c r="D228" s="4" t="s">
        <v>442</v>
      </c>
      <c r="E228" s="184"/>
      <c r="F228" s="185"/>
      <c r="G228" s="186"/>
      <c r="H228" s="152"/>
      <c r="I228" s="151">
        <f t="shared" ref="I228:I291" si="24">J228-G228</f>
        <v>6000</v>
      </c>
      <c r="J228" s="123">
        <v>6000</v>
      </c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</row>
    <row r="229" spans="2:23" s="4" customFormat="1">
      <c r="C229" s="51"/>
      <c r="D229" s="4" t="s">
        <v>443</v>
      </c>
      <c r="E229" s="184"/>
      <c r="F229" s="185"/>
      <c r="G229" s="186"/>
      <c r="H229" s="152"/>
      <c r="I229" s="151">
        <f t="shared" si="24"/>
        <v>40960</v>
      </c>
      <c r="J229" s="123">
        <v>40960</v>
      </c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</row>
    <row r="230" spans="2:23" s="4" customFormat="1">
      <c r="B230" s="4">
        <v>210</v>
      </c>
      <c r="C230" s="51">
        <v>5105110</v>
      </c>
      <c r="D230" s="4" t="s">
        <v>248</v>
      </c>
      <c r="E230" s="184">
        <v>16000</v>
      </c>
      <c r="F230" s="185">
        <v>17000</v>
      </c>
      <c r="G230" s="186">
        <v>17000</v>
      </c>
      <c r="H230" s="152">
        <f t="shared" si="22"/>
        <v>0</v>
      </c>
      <c r="I230" s="151">
        <f t="shared" si="24"/>
        <v>0</v>
      </c>
      <c r="J230" s="94">
        <v>17000</v>
      </c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</row>
    <row r="231" spans="2:23" s="4" customFormat="1">
      <c r="C231" s="51">
        <v>5105110</v>
      </c>
      <c r="D231" s="4" t="s">
        <v>417</v>
      </c>
      <c r="E231" s="184"/>
      <c r="F231" s="185"/>
      <c r="G231" s="150">
        <v>164728</v>
      </c>
      <c r="H231" s="152">
        <f t="shared" si="22"/>
        <v>-1</v>
      </c>
      <c r="I231" s="151">
        <f t="shared" si="24"/>
        <v>-164728</v>
      </c>
      <c r="J231" s="94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</row>
    <row r="232" spans="2:23" s="4" customFormat="1">
      <c r="B232" s="4">
        <v>210</v>
      </c>
      <c r="C232" s="51">
        <v>5705156</v>
      </c>
      <c r="D232" s="4" t="s">
        <v>88</v>
      </c>
      <c r="E232" s="184">
        <v>13800</v>
      </c>
      <c r="F232" s="185">
        <v>16300</v>
      </c>
      <c r="G232" s="186">
        <v>17000</v>
      </c>
      <c r="H232" s="152">
        <f t="shared" si="22"/>
        <v>0</v>
      </c>
      <c r="I232" s="151">
        <f t="shared" si="24"/>
        <v>0</v>
      </c>
      <c r="J232" s="94">
        <v>17000</v>
      </c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</row>
    <row r="233" spans="2:23" s="4" customFormat="1">
      <c r="B233" s="4">
        <v>210</v>
      </c>
      <c r="C233" s="51">
        <v>5705156</v>
      </c>
      <c r="D233" s="4" t="s">
        <v>251</v>
      </c>
      <c r="E233" s="184">
        <v>2500</v>
      </c>
      <c r="F233" s="185">
        <v>2500</v>
      </c>
      <c r="G233" s="186">
        <v>2500</v>
      </c>
      <c r="H233" s="152">
        <f t="shared" si="22"/>
        <v>0</v>
      </c>
      <c r="I233" s="151">
        <f t="shared" si="24"/>
        <v>0</v>
      </c>
      <c r="J233" s="94">
        <v>2500</v>
      </c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</row>
    <row r="234" spans="2:23" s="4" customFormat="1">
      <c r="B234" s="4">
        <v>210</v>
      </c>
      <c r="C234" s="51">
        <v>5705700</v>
      </c>
      <c r="D234" s="4" t="s">
        <v>64</v>
      </c>
      <c r="E234" s="184">
        <v>0</v>
      </c>
      <c r="F234" s="185">
        <v>0</v>
      </c>
      <c r="G234" s="186">
        <v>0</v>
      </c>
      <c r="H234" s="152"/>
      <c r="I234" s="151">
        <f t="shared" si="24"/>
        <v>0</v>
      </c>
      <c r="J234" s="94">
        <v>0</v>
      </c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</row>
    <row r="235" spans="2:23" s="4" customFormat="1">
      <c r="B235" s="4">
        <v>210</v>
      </c>
      <c r="C235" s="51">
        <v>5705700</v>
      </c>
      <c r="D235" s="4" t="s">
        <v>17</v>
      </c>
      <c r="E235" s="184">
        <v>10000</v>
      </c>
      <c r="F235" s="185">
        <v>15657</v>
      </c>
      <c r="G235" s="186">
        <v>16582</v>
      </c>
      <c r="H235" s="152">
        <f t="shared" si="22"/>
        <v>2.5208056929200338E-2</v>
      </c>
      <c r="I235" s="151">
        <f t="shared" si="24"/>
        <v>418</v>
      </c>
      <c r="J235" s="94">
        <v>17000</v>
      </c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</row>
    <row r="236" spans="2:23" s="4" customFormat="1">
      <c r="B236" s="4">
        <v>210</v>
      </c>
      <c r="C236" s="51">
        <v>5705700</v>
      </c>
      <c r="D236" s="4" t="s">
        <v>295</v>
      </c>
      <c r="E236" s="184">
        <v>4000</v>
      </c>
      <c r="F236" s="185">
        <v>4000</v>
      </c>
      <c r="G236" s="186">
        <v>4000</v>
      </c>
      <c r="H236" s="152">
        <f t="shared" si="22"/>
        <v>0.04</v>
      </c>
      <c r="I236" s="151">
        <f t="shared" si="24"/>
        <v>160</v>
      </c>
      <c r="J236" s="94">
        <v>4160</v>
      </c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</row>
    <row r="237" spans="2:23" s="4" customFormat="1">
      <c r="B237" s="4">
        <v>210</v>
      </c>
      <c r="C237" s="51">
        <v>5705700</v>
      </c>
      <c r="D237" s="4" t="s">
        <v>89</v>
      </c>
      <c r="E237" s="184">
        <v>3388</v>
      </c>
      <c r="F237" s="185">
        <v>3734</v>
      </c>
      <c r="G237" s="186">
        <v>3891</v>
      </c>
      <c r="H237" s="152">
        <f t="shared" si="22"/>
        <v>3.98355178617322E-2</v>
      </c>
      <c r="I237" s="151">
        <f t="shared" si="24"/>
        <v>155</v>
      </c>
      <c r="J237" s="94">
        <v>4046</v>
      </c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</row>
    <row r="238" spans="2:23" s="4" customFormat="1">
      <c r="B238" s="4">
        <v>210</v>
      </c>
      <c r="C238" s="51">
        <v>5705700</v>
      </c>
      <c r="D238" s="4" t="s">
        <v>266</v>
      </c>
      <c r="E238" s="184">
        <v>3160</v>
      </c>
      <c r="F238" s="185">
        <v>4500</v>
      </c>
      <c r="G238" s="186">
        <v>5250</v>
      </c>
      <c r="H238" s="152">
        <f t="shared" si="22"/>
        <v>0.19428571428571428</v>
      </c>
      <c r="I238" s="151">
        <f t="shared" si="24"/>
        <v>1020</v>
      </c>
      <c r="J238" s="94">
        <v>6270</v>
      </c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</row>
    <row r="239" spans="2:23" s="4" customFormat="1">
      <c r="B239" s="4">
        <v>210</v>
      </c>
      <c r="C239" s="51">
        <v>5705156</v>
      </c>
      <c r="D239" s="4" t="s">
        <v>256</v>
      </c>
      <c r="E239" s="184">
        <v>2500</v>
      </c>
      <c r="F239" s="185">
        <v>2500</v>
      </c>
      <c r="G239" s="186">
        <v>2500</v>
      </c>
      <c r="H239" s="152">
        <f t="shared" si="22"/>
        <v>0</v>
      </c>
      <c r="I239" s="151">
        <f t="shared" si="24"/>
        <v>0</v>
      </c>
      <c r="J239" s="94">
        <v>2500</v>
      </c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</row>
    <row r="240" spans="2:23" s="4" customFormat="1">
      <c r="B240" s="4">
        <v>210</v>
      </c>
      <c r="C240" s="51">
        <v>5705156</v>
      </c>
      <c r="D240" s="4" t="s">
        <v>253</v>
      </c>
      <c r="E240" s="184">
        <v>2500</v>
      </c>
      <c r="F240" s="185">
        <v>3000</v>
      </c>
      <c r="G240" s="186">
        <v>3000</v>
      </c>
      <c r="H240" s="152">
        <f t="shared" si="22"/>
        <v>0</v>
      </c>
      <c r="I240" s="151">
        <f t="shared" si="24"/>
        <v>0</v>
      </c>
      <c r="J240" s="94">
        <v>3000</v>
      </c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</row>
    <row r="241" spans="1:23" s="6" customFormat="1">
      <c r="A241" s="4"/>
      <c r="B241" s="4">
        <v>210</v>
      </c>
      <c r="C241" s="51">
        <v>5705156</v>
      </c>
      <c r="D241" s="4" t="s">
        <v>252</v>
      </c>
      <c r="E241" s="184">
        <v>4800</v>
      </c>
      <c r="F241" s="185">
        <v>4800</v>
      </c>
      <c r="G241" s="186">
        <v>4800</v>
      </c>
      <c r="H241" s="152">
        <f t="shared" si="22"/>
        <v>0</v>
      </c>
      <c r="I241" s="151">
        <f t="shared" si="24"/>
        <v>0</v>
      </c>
      <c r="J241" s="94">
        <v>4800</v>
      </c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</row>
    <row r="242" spans="1:23" s="4" customFormat="1">
      <c r="B242" s="4">
        <v>210</v>
      </c>
      <c r="C242" s="51">
        <v>5705700</v>
      </c>
      <c r="D242" s="4" t="s">
        <v>402</v>
      </c>
      <c r="E242" s="184">
        <v>7104</v>
      </c>
      <c r="F242" s="185">
        <v>9104</v>
      </c>
      <c r="G242" s="186">
        <v>9104</v>
      </c>
      <c r="H242" s="152">
        <f t="shared" si="22"/>
        <v>0</v>
      </c>
      <c r="I242" s="151">
        <f t="shared" si="24"/>
        <v>0</v>
      </c>
      <c r="J242" s="94">
        <v>9104</v>
      </c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</row>
    <row r="243" spans="1:23" s="6" customFormat="1">
      <c r="A243" s="4"/>
      <c r="B243" s="4">
        <v>210</v>
      </c>
      <c r="C243" s="51">
        <v>5705700</v>
      </c>
      <c r="D243" s="4" t="s">
        <v>401</v>
      </c>
      <c r="E243" s="184">
        <v>3565</v>
      </c>
      <c r="F243" s="185">
        <v>4633</v>
      </c>
      <c r="G243" s="186">
        <v>4633</v>
      </c>
      <c r="H243" s="152">
        <f t="shared" si="22"/>
        <v>0</v>
      </c>
      <c r="I243" s="151">
        <f t="shared" si="24"/>
        <v>0</v>
      </c>
      <c r="J243" s="94">
        <v>4633</v>
      </c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</row>
    <row r="244" spans="1:23" s="6" customFormat="1">
      <c r="A244" s="4"/>
      <c r="B244" s="4"/>
      <c r="C244" s="51"/>
      <c r="D244" s="4" t="s">
        <v>452</v>
      </c>
      <c r="E244" s="184"/>
      <c r="F244" s="185"/>
      <c r="G244" s="186"/>
      <c r="H244" s="152"/>
      <c r="I244" s="151">
        <f t="shared" si="24"/>
        <v>5750</v>
      </c>
      <c r="J244" s="123">
        <v>5750</v>
      </c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</row>
    <row r="245" spans="1:23" s="4" customFormat="1">
      <c r="B245" s="4">
        <v>210</v>
      </c>
      <c r="C245" s="51">
        <v>5705700</v>
      </c>
      <c r="D245" s="4" t="s">
        <v>258</v>
      </c>
      <c r="E245" s="184">
        <v>5000</v>
      </c>
      <c r="F245" s="185">
        <v>5000</v>
      </c>
      <c r="G245" s="186">
        <v>5000</v>
      </c>
      <c r="H245" s="152">
        <f t="shared" si="22"/>
        <v>0.04</v>
      </c>
      <c r="I245" s="151">
        <f t="shared" si="24"/>
        <v>200</v>
      </c>
      <c r="J245" s="94">
        <v>5200</v>
      </c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</row>
    <row r="246" spans="1:23" s="4" customFormat="1">
      <c r="B246" s="4">
        <v>210</v>
      </c>
      <c r="C246" s="51">
        <v>5705700</v>
      </c>
      <c r="D246" s="4" t="s">
        <v>264</v>
      </c>
      <c r="E246" s="184">
        <v>5000</v>
      </c>
      <c r="F246" s="185">
        <v>5000</v>
      </c>
      <c r="G246" s="186">
        <v>5000</v>
      </c>
      <c r="H246" s="152">
        <f t="shared" si="22"/>
        <v>0</v>
      </c>
      <c r="I246" s="151">
        <f t="shared" si="24"/>
        <v>0</v>
      </c>
      <c r="J246" s="94">
        <v>5000</v>
      </c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</row>
    <row r="247" spans="1:23" s="4" customFormat="1">
      <c r="B247" s="4">
        <v>210</v>
      </c>
      <c r="C247" s="51">
        <v>5705700</v>
      </c>
      <c r="D247" s="4" t="s">
        <v>265</v>
      </c>
      <c r="E247" s="184">
        <v>5445</v>
      </c>
      <c r="F247" s="185">
        <v>5445</v>
      </c>
      <c r="G247" s="186">
        <v>5445</v>
      </c>
      <c r="H247" s="152">
        <f t="shared" si="22"/>
        <v>0</v>
      </c>
      <c r="I247" s="151">
        <f t="shared" si="24"/>
        <v>0</v>
      </c>
      <c r="J247" s="94">
        <v>5445</v>
      </c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</row>
    <row r="248" spans="1:23" s="4" customFormat="1">
      <c r="B248" s="4">
        <v>210</v>
      </c>
      <c r="C248" s="51">
        <v>5705700</v>
      </c>
      <c r="D248" s="4" t="s">
        <v>7</v>
      </c>
      <c r="E248" s="184">
        <v>2500</v>
      </c>
      <c r="F248" s="185">
        <v>3000</v>
      </c>
      <c r="G248" s="186">
        <v>3500</v>
      </c>
      <c r="H248" s="152">
        <f t="shared" si="22"/>
        <v>0.04</v>
      </c>
      <c r="I248" s="151">
        <f t="shared" si="24"/>
        <v>140</v>
      </c>
      <c r="J248" s="94">
        <v>3640</v>
      </c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</row>
    <row r="249" spans="1:23" s="4" customFormat="1">
      <c r="B249" s="4">
        <v>210</v>
      </c>
      <c r="C249" s="51">
        <v>5705700</v>
      </c>
      <c r="D249" s="4" t="s">
        <v>90</v>
      </c>
      <c r="E249" s="184">
        <v>0</v>
      </c>
      <c r="F249" s="185">
        <v>0</v>
      </c>
      <c r="G249" s="186">
        <v>0</v>
      </c>
      <c r="H249" s="152"/>
      <c r="I249" s="151">
        <f t="shared" si="24"/>
        <v>0</v>
      </c>
      <c r="J249" s="94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</row>
    <row r="250" spans="1:23" s="4" customFormat="1">
      <c r="B250" s="4">
        <v>210</v>
      </c>
      <c r="C250" s="51">
        <v>5705700</v>
      </c>
      <c r="D250" s="4" t="s">
        <v>254</v>
      </c>
      <c r="E250" s="184">
        <v>2000</v>
      </c>
      <c r="F250" s="185">
        <v>2000</v>
      </c>
      <c r="G250" s="186">
        <v>2000</v>
      </c>
      <c r="H250" s="152">
        <f t="shared" si="22"/>
        <v>0.2</v>
      </c>
      <c r="I250" s="151">
        <f t="shared" si="24"/>
        <v>400</v>
      </c>
      <c r="J250" s="94">
        <v>2400</v>
      </c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</row>
    <row r="251" spans="1:23" s="4" customFormat="1">
      <c r="B251" s="4">
        <v>210</v>
      </c>
      <c r="C251" s="51">
        <v>5705700</v>
      </c>
      <c r="D251" s="4" t="s">
        <v>260</v>
      </c>
      <c r="E251" s="184">
        <v>2500</v>
      </c>
      <c r="F251" s="185">
        <v>2500</v>
      </c>
      <c r="G251" s="186">
        <v>2500</v>
      </c>
      <c r="H251" s="152">
        <f t="shared" si="22"/>
        <v>0.2</v>
      </c>
      <c r="I251" s="151">
        <f t="shared" si="24"/>
        <v>500</v>
      </c>
      <c r="J251" s="94">
        <v>3000</v>
      </c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</row>
    <row r="252" spans="1:23" s="4" customFormat="1">
      <c r="B252" s="4">
        <v>210</v>
      </c>
      <c r="C252" s="51">
        <v>5705700</v>
      </c>
      <c r="D252" s="4" t="s">
        <v>9</v>
      </c>
      <c r="E252" s="184">
        <v>2750</v>
      </c>
      <c r="F252" s="185">
        <v>3575</v>
      </c>
      <c r="G252" s="186">
        <v>3575</v>
      </c>
      <c r="H252" s="152">
        <f t="shared" si="22"/>
        <v>0</v>
      </c>
      <c r="I252" s="151">
        <f t="shared" si="24"/>
        <v>0</v>
      </c>
      <c r="J252" s="94">
        <v>3575</v>
      </c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</row>
    <row r="253" spans="1:23" s="4" customFormat="1">
      <c r="B253" s="4">
        <v>210</v>
      </c>
      <c r="C253" s="51">
        <v>5705700</v>
      </c>
      <c r="D253" s="4" t="s">
        <v>259</v>
      </c>
      <c r="E253" s="184">
        <v>2500</v>
      </c>
      <c r="F253" s="185">
        <v>2500</v>
      </c>
      <c r="G253" s="186">
        <v>2500</v>
      </c>
      <c r="H253" s="152">
        <f t="shared" si="22"/>
        <v>0</v>
      </c>
      <c r="I253" s="151">
        <f t="shared" si="24"/>
        <v>0</v>
      </c>
      <c r="J253" s="94">
        <v>2500</v>
      </c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</row>
    <row r="254" spans="1:23" s="4" customFormat="1">
      <c r="B254" s="4">
        <v>210</v>
      </c>
      <c r="C254" s="51">
        <v>5705700</v>
      </c>
      <c r="D254" s="4" t="s">
        <v>263</v>
      </c>
      <c r="E254" s="184">
        <v>4000</v>
      </c>
      <c r="F254" s="185">
        <v>4000</v>
      </c>
      <c r="G254" s="186">
        <v>4000</v>
      </c>
      <c r="H254" s="152">
        <f t="shared" si="22"/>
        <v>0</v>
      </c>
      <c r="I254" s="151">
        <f t="shared" si="24"/>
        <v>0</v>
      </c>
      <c r="J254" s="94">
        <v>4000</v>
      </c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</row>
    <row r="255" spans="1:23" s="4" customFormat="1">
      <c r="B255" s="4">
        <v>210</v>
      </c>
      <c r="C255" s="51">
        <v>5705700</v>
      </c>
      <c r="D255" s="4" t="s">
        <v>250</v>
      </c>
      <c r="E255" s="184">
        <v>3920</v>
      </c>
      <c r="F255" s="185">
        <v>3920</v>
      </c>
      <c r="G255" s="186">
        <v>3980</v>
      </c>
      <c r="H255" s="152">
        <f t="shared" si="22"/>
        <v>0</v>
      </c>
      <c r="I255" s="151">
        <f t="shared" si="24"/>
        <v>0</v>
      </c>
      <c r="J255" s="94">
        <v>3980</v>
      </c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</row>
    <row r="256" spans="1:23" s="4" customFormat="1">
      <c r="B256" s="4">
        <v>210</v>
      </c>
      <c r="C256" s="51">
        <v>5705700</v>
      </c>
      <c r="D256" s="4" t="s">
        <v>421</v>
      </c>
      <c r="E256" s="184">
        <v>1500</v>
      </c>
      <c r="F256" s="185">
        <v>1700</v>
      </c>
      <c r="G256" s="186">
        <v>7750</v>
      </c>
      <c r="H256" s="152">
        <f t="shared" si="22"/>
        <v>-1</v>
      </c>
      <c r="I256" s="151">
        <f t="shared" si="24"/>
        <v>-7750</v>
      </c>
      <c r="J256" s="94">
        <v>0</v>
      </c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</row>
    <row r="257" spans="1:23" s="4" customFormat="1">
      <c r="B257" s="4">
        <v>210</v>
      </c>
      <c r="C257" s="51">
        <v>5705700</v>
      </c>
      <c r="D257" s="4" t="s">
        <v>249</v>
      </c>
      <c r="E257" s="184">
        <v>860</v>
      </c>
      <c r="F257" s="185">
        <v>860</v>
      </c>
      <c r="G257" s="186">
        <v>860</v>
      </c>
      <c r="H257" s="152">
        <f t="shared" si="22"/>
        <v>0.30232558139534882</v>
      </c>
      <c r="I257" s="151">
        <f t="shared" si="24"/>
        <v>260</v>
      </c>
      <c r="J257" s="94">
        <v>1120</v>
      </c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</row>
    <row r="258" spans="1:23" s="4" customFormat="1">
      <c r="B258" s="4">
        <v>210</v>
      </c>
      <c r="C258" s="51">
        <v>5705700</v>
      </c>
      <c r="D258" s="4" t="s">
        <v>91</v>
      </c>
      <c r="E258" s="184">
        <v>4500</v>
      </c>
      <c r="F258" s="185">
        <v>5000</v>
      </c>
      <c r="G258" s="186">
        <v>5000</v>
      </c>
      <c r="H258" s="152">
        <f t="shared" si="22"/>
        <v>0</v>
      </c>
      <c r="I258" s="151">
        <f t="shared" si="24"/>
        <v>0</v>
      </c>
      <c r="J258" s="94">
        <v>5000</v>
      </c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</row>
    <row r="259" spans="1:23" s="82" customFormat="1">
      <c r="B259" s="82">
        <v>210</v>
      </c>
      <c r="C259" s="83">
        <v>5705700</v>
      </c>
      <c r="D259" s="91" t="s">
        <v>380</v>
      </c>
      <c r="E259" s="184">
        <v>6100</v>
      </c>
      <c r="F259" s="185">
        <v>6100</v>
      </c>
      <c r="G259" s="186">
        <v>4145</v>
      </c>
      <c r="H259" s="152">
        <f t="shared" si="22"/>
        <v>0</v>
      </c>
      <c r="I259" s="151">
        <f t="shared" si="24"/>
        <v>0</v>
      </c>
      <c r="J259" s="183">
        <v>4145</v>
      </c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</row>
    <row r="260" spans="1:23" s="4" customFormat="1">
      <c r="B260" s="4">
        <v>210</v>
      </c>
      <c r="C260" s="51">
        <v>5705850</v>
      </c>
      <c r="D260" s="4" t="s">
        <v>261</v>
      </c>
      <c r="E260" s="184">
        <v>56560</v>
      </c>
      <c r="F260" s="185"/>
      <c r="G260" s="186"/>
      <c r="H260" s="152"/>
      <c r="I260" s="151">
        <f t="shared" si="24"/>
        <v>0</v>
      </c>
      <c r="J260" s="123">
        <v>0</v>
      </c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</row>
    <row r="261" spans="1:23" s="4" customFormat="1">
      <c r="A261" s="4" t="s">
        <v>348</v>
      </c>
      <c r="B261" s="6" t="s">
        <v>3</v>
      </c>
      <c r="C261" s="50" t="s">
        <v>92</v>
      </c>
      <c r="D261" s="6"/>
      <c r="E261" s="188">
        <f>SUM(E220:E260)</f>
        <v>1333673</v>
      </c>
      <c r="F261" s="191">
        <f>SUM(F220:F260)</f>
        <v>1346073</v>
      </c>
      <c r="G261" s="192">
        <f>SUM(G220:G260)</f>
        <v>1513779</v>
      </c>
      <c r="H261" s="120">
        <f t="shared" si="22"/>
        <v>-3.7724132782922741E-2</v>
      </c>
      <c r="I261" s="109">
        <f t="shared" si="24"/>
        <v>-57106</v>
      </c>
      <c r="J261" s="93">
        <f>SUM(J220:J260)</f>
        <v>1456673</v>
      </c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</row>
    <row r="262" spans="1:23" s="4" customFormat="1">
      <c r="C262" s="51"/>
      <c r="E262" s="184"/>
      <c r="F262" s="185"/>
      <c r="G262" s="187"/>
      <c r="H262" s="152"/>
      <c r="I262" s="151"/>
      <c r="J262" s="94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</row>
    <row r="263" spans="1:23" s="4" customFormat="1">
      <c r="B263" s="6">
        <v>220</v>
      </c>
      <c r="C263" s="50" t="s">
        <v>93</v>
      </c>
      <c r="D263" s="6"/>
      <c r="E263" s="188"/>
      <c r="F263" s="189"/>
      <c r="G263" s="190"/>
      <c r="H263" s="120"/>
      <c r="I263" s="109"/>
      <c r="J263" s="93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</row>
    <row r="264" spans="1:23" s="4" customFormat="1">
      <c r="B264" s="4">
        <v>220</v>
      </c>
      <c r="C264" s="51">
        <v>5105112</v>
      </c>
      <c r="D264" s="4" t="s">
        <v>94</v>
      </c>
      <c r="E264" s="184">
        <v>47750</v>
      </c>
      <c r="F264" s="185">
        <v>49750</v>
      </c>
      <c r="G264" s="186">
        <v>103500</v>
      </c>
      <c r="H264" s="152">
        <f t="shared" si="22"/>
        <v>4.8309178743961352E-2</v>
      </c>
      <c r="I264" s="151">
        <f t="shared" si="24"/>
        <v>5000</v>
      </c>
      <c r="J264" s="123">
        <f>103500+5000</f>
        <v>108500</v>
      </c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</row>
    <row r="265" spans="1:23" s="6" customFormat="1">
      <c r="A265" s="4"/>
      <c r="B265" s="4">
        <v>220</v>
      </c>
      <c r="C265" s="51"/>
      <c r="D265" s="4" t="s">
        <v>87</v>
      </c>
      <c r="E265" s="184">
        <v>0</v>
      </c>
      <c r="F265" s="185">
        <v>0</v>
      </c>
      <c r="G265" s="186">
        <v>0</v>
      </c>
      <c r="H265" s="152"/>
      <c r="I265" s="151">
        <f t="shared" si="24"/>
        <v>0</v>
      </c>
      <c r="J265" s="123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</row>
    <row r="266" spans="1:23" s="4" customFormat="1">
      <c r="B266" s="4">
        <v>220</v>
      </c>
      <c r="C266" s="51">
        <v>5105120</v>
      </c>
      <c r="D266" s="4" t="s">
        <v>95</v>
      </c>
      <c r="E266" s="184">
        <v>40000</v>
      </c>
      <c r="F266" s="185">
        <v>42388</v>
      </c>
      <c r="G266" s="186">
        <v>43888</v>
      </c>
      <c r="H266" s="152">
        <f t="shared" si="22"/>
        <v>0.34177907400656216</v>
      </c>
      <c r="I266" s="151">
        <f t="shared" si="24"/>
        <v>15000</v>
      </c>
      <c r="J266" s="123">
        <v>58888</v>
      </c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</row>
    <row r="267" spans="1:23" s="6" customFormat="1">
      <c r="A267" s="4"/>
      <c r="B267" s="4">
        <v>220</v>
      </c>
      <c r="C267" s="51">
        <v>5105150</v>
      </c>
      <c r="D267" s="4" t="s">
        <v>373</v>
      </c>
      <c r="E267" s="184">
        <v>3116</v>
      </c>
      <c r="F267" s="185">
        <v>3847</v>
      </c>
      <c r="G267" s="186">
        <v>4060</v>
      </c>
      <c r="H267" s="152">
        <f t="shared" si="22"/>
        <v>7.4384236453201968E-2</v>
      </c>
      <c r="I267" s="151">
        <f t="shared" si="24"/>
        <v>302</v>
      </c>
      <c r="J267" s="94">
        <v>4362</v>
      </c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</row>
    <row r="268" spans="1:23" s="4" customFormat="1">
      <c r="B268" s="4">
        <v>220</v>
      </c>
      <c r="C268" s="51">
        <v>5105156</v>
      </c>
      <c r="D268" s="4" t="s">
        <v>88</v>
      </c>
      <c r="E268" s="184">
        <v>3000</v>
      </c>
      <c r="F268" s="185">
        <v>4000</v>
      </c>
      <c r="G268" s="186">
        <v>3500</v>
      </c>
      <c r="H268" s="152">
        <f t="shared" si="22"/>
        <v>0</v>
      </c>
      <c r="I268" s="151">
        <f t="shared" si="24"/>
        <v>0</v>
      </c>
      <c r="J268" s="94">
        <v>3500</v>
      </c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</row>
    <row r="269" spans="1:23" s="4" customFormat="1">
      <c r="B269" s="4">
        <v>220</v>
      </c>
      <c r="C269" s="51">
        <v>5705244</v>
      </c>
      <c r="D269" s="4" t="s">
        <v>64</v>
      </c>
      <c r="E269" s="184">
        <v>10000</v>
      </c>
      <c r="F269" s="185">
        <v>10000</v>
      </c>
      <c r="G269" s="186">
        <v>10000</v>
      </c>
      <c r="H269" s="152">
        <f t="shared" si="22"/>
        <v>0.1</v>
      </c>
      <c r="I269" s="151">
        <f t="shared" si="24"/>
        <v>1000</v>
      </c>
      <c r="J269" s="94">
        <v>11000</v>
      </c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</row>
    <row r="270" spans="1:23" s="4" customFormat="1">
      <c r="B270" s="4">
        <v>220</v>
      </c>
      <c r="C270" s="51">
        <v>5705243</v>
      </c>
      <c r="D270" s="4" t="s">
        <v>291</v>
      </c>
      <c r="E270" s="184">
        <v>2300</v>
      </c>
      <c r="F270" s="185">
        <v>2500</v>
      </c>
      <c r="G270" s="186">
        <v>0</v>
      </c>
      <c r="H270" s="152"/>
      <c r="I270" s="151">
        <f t="shared" si="24"/>
        <v>0</v>
      </c>
      <c r="J270" s="94">
        <v>0</v>
      </c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</row>
    <row r="271" spans="1:23" s="4" customFormat="1">
      <c r="B271" s="4">
        <v>220</v>
      </c>
      <c r="C271" s="51">
        <v>5705242</v>
      </c>
      <c r="D271" s="4" t="s">
        <v>293</v>
      </c>
      <c r="E271" s="184">
        <v>5000</v>
      </c>
      <c r="F271" s="185">
        <v>5000</v>
      </c>
      <c r="G271" s="186">
        <v>5000</v>
      </c>
      <c r="H271" s="152">
        <f t="shared" si="22"/>
        <v>0</v>
      </c>
      <c r="I271" s="151">
        <f t="shared" si="24"/>
        <v>0</v>
      </c>
      <c r="J271" s="94">
        <v>5000</v>
      </c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</row>
    <row r="272" spans="1:23" s="4" customFormat="1">
      <c r="B272" s="4">
        <v>220</v>
      </c>
      <c r="C272" s="51">
        <v>5705243</v>
      </c>
      <c r="D272" s="4" t="s">
        <v>17</v>
      </c>
      <c r="E272" s="184">
        <v>16000</v>
      </c>
      <c r="F272" s="185">
        <v>16000</v>
      </c>
      <c r="G272" s="186">
        <v>22500</v>
      </c>
      <c r="H272" s="152">
        <f t="shared" si="22"/>
        <v>0.13333333333333333</v>
      </c>
      <c r="I272" s="151">
        <f t="shared" si="24"/>
        <v>3000</v>
      </c>
      <c r="J272" s="94">
        <v>25500</v>
      </c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</row>
    <row r="273" spans="1:23" s="4" customFormat="1">
      <c r="B273" s="4">
        <v>220</v>
      </c>
      <c r="C273" s="51">
        <v>5705240</v>
      </c>
      <c r="D273" s="4" t="s">
        <v>294</v>
      </c>
      <c r="E273" s="184">
        <v>1500</v>
      </c>
      <c r="F273" s="185">
        <v>2000</v>
      </c>
      <c r="G273" s="186">
        <v>2500</v>
      </c>
      <c r="H273" s="152">
        <f t="shared" si="22"/>
        <v>0</v>
      </c>
      <c r="I273" s="151">
        <f t="shared" si="24"/>
        <v>0</v>
      </c>
      <c r="J273" s="94">
        <v>2500</v>
      </c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</row>
    <row r="274" spans="1:23" s="4" customFormat="1">
      <c r="B274" s="4">
        <v>220</v>
      </c>
      <c r="C274" s="51">
        <v>5705275</v>
      </c>
      <c r="D274" s="4" t="s">
        <v>89</v>
      </c>
      <c r="E274" s="184">
        <v>1500</v>
      </c>
      <c r="F274" s="185">
        <v>1500</v>
      </c>
      <c r="G274" s="186">
        <v>2000</v>
      </c>
      <c r="H274" s="152">
        <f t="shared" si="22"/>
        <v>0</v>
      </c>
      <c r="I274" s="151">
        <f t="shared" si="24"/>
        <v>0</v>
      </c>
      <c r="J274" s="94">
        <v>2000</v>
      </c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</row>
    <row r="275" spans="1:23" s="4" customFormat="1">
      <c r="B275" s="4">
        <v>220</v>
      </c>
      <c r="C275" s="51">
        <v>5705240</v>
      </c>
      <c r="D275" s="4" t="s">
        <v>292</v>
      </c>
      <c r="E275" s="184">
        <v>560</v>
      </c>
      <c r="F275" s="185">
        <v>560</v>
      </c>
      <c r="G275" s="186">
        <v>560</v>
      </c>
      <c r="H275" s="152">
        <f t="shared" si="22"/>
        <v>0</v>
      </c>
      <c r="I275" s="151">
        <f t="shared" si="24"/>
        <v>0</v>
      </c>
      <c r="J275" s="94">
        <v>560</v>
      </c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</row>
    <row r="276" spans="1:23" s="4" customFormat="1">
      <c r="B276" s="4">
        <v>220</v>
      </c>
      <c r="C276" s="51">
        <v>5705423</v>
      </c>
      <c r="D276" s="4" t="s">
        <v>99</v>
      </c>
      <c r="E276" s="184">
        <v>2075</v>
      </c>
      <c r="F276" s="185">
        <v>2850</v>
      </c>
      <c r="G276" s="186">
        <v>2850</v>
      </c>
      <c r="H276" s="152">
        <f t="shared" si="22"/>
        <v>0</v>
      </c>
      <c r="I276" s="151">
        <f t="shared" si="24"/>
        <v>0</v>
      </c>
      <c r="J276" s="94">
        <v>2850</v>
      </c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</row>
    <row r="277" spans="1:23" s="4" customFormat="1">
      <c r="B277" s="4">
        <v>220</v>
      </c>
      <c r="C277" s="51">
        <v>5705715</v>
      </c>
      <c r="D277" s="4" t="s">
        <v>100</v>
      </c>
      <c r="E277" s="184">
        <v>300</v>
      </c>
      <c r="F277" s="185">
        <v>500</v>
      </c>
      <c r="G277" s="186">
        <v>500</v>
      </c>
      <c r="H277" s="152">
        <f t="shared" si="22"/>
        <v>0.6</v>
      </c>
      <c r="I277" s="151">
        <f t="shared" si="24"/>
        <v>300</v>
      </c>
      <c r="J277" s="94">
        <v>800</v>
      </c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</row>
    <row r="278" spans="1:23" s="4" customFormat="1">
      <c r="B278" s="4">
        <v>220</v>
      </c>
      <c r="C278" s="51">
        <v>5705491</v>
      </c>
      <c r="D278" s="4" t="s">
        <v>286</v>
      </c>
      <c r="E278" s="184">
        <v>3000</v>
      </c>
      <c r="F278" s="185">
        <v>12123</v>
      </c>
      <c r="G278" s="186">
        <v>13000</v>
      </c>
      <c r="H278" s="152">
        <f t="shared" ref="H278:H340" si="25">(J278-G278)/G278</f>
        <v>0</v>
      </c>
      <c r="I278" s="151">
        <f t="shared" si="24"/>
        <v>0</v>
      </c>
      <c r="J278" s="94">
        <v>13000</v>
      </c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</row>
    <row r="279" spans="1:23" s="4" customFormat="1">
      <c r="B279" s="4">
        <v>220</v>
      </c>
      <c r="C279" s="51">
        <v>5705420</v>
      </c>
      <c r="D279" s="4" t="s">
        <v>7</v>
      </c>
      <c r="E279" s="184">
        <v>3200</v>
      </c>
      <c r="F279" s="185">
        <v>3200</v>
      </c>
      <c r="G279" s="186">
        <v>3200</v>
      </c>
      <c r="H279" s="152">
        <f t="shared" si="25"/>
        <v>0</v>
      </c>
      <c r="I279" s="151">
        <f t="shared" si="24"/>
        <v>0</v>
      </c>
      <c r="J279" s="94">
        <v>3200</v>
      </c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</row>
    <row r="280" spans="1:23" s="4" customFormat="1">
      <c r="B280" s="4">
        <v>220</v>
      </c>
      <c r="C280" s="51">
        <v>5705731</v>
      </c>
      <c r="D280" s="4" t="s">
        <v>374</v>
      </c>
      <c r="E280" s="184">
        <v>1000</v>
      </c>
      <c r="F280" s="185">
        <v>1500</v>
      </c>
      <c r="G280" s="186">
        <v>2000</v>
      </c>
      <c r="H280" s="152">
        <f t="shared" si="25"/>
        <v>0.25</v>
      </c>
      <c r="I280" s="151">
        <f t="shared" si="24"/>
        <v>500</v>
      </c>
      <c r="J280" s="94">
        <v>2500</v>
      </c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</row>
    <row r="281" spans="1:23" s="4" customFormat="1">
      <c r="B281" s="4">
        <v>220</v>
      </c>
      <c r="C281" s="51">
        <v>5705731</v>
      </c>
      <c r="D281" s="4" t="s">
        <v>9</v>
      </c>
      <c r="E281" s="184">
        <v>1500</v>
      </c>
      <c r="F281" s="185">
        <v>2000</v>
      </c>
      <c r="G281" s="186">
        <v>2000</v>
      </c>
      <c r="H281" s="152">
        <f t="shared" si="25"/>
        <v>0.25</v>
      </c>
      <c r="I281" s="151">
        <f t="shared" si="24"/>
        <v>500</v>
      </c>
      <c r="J281" s="94">
        <v>2500</v>
      </c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</row>
    <row r="282" spans="1:23" s="4" customFormat="1">
      <c r="B282" s="4">
        <v>220</v>
      </c>
      <c r="C282" s="51">
        <v>5705855</v>
      </c>
      <c r="D282" s="4" t="s">
        <v>400</v>
      </c>
      <c r="E282" s="184">
        <v>6000</v>
      </c>
      <c r="F282" s="185">
        <v>9000</v>
      </c>
      <c r="G282" s="186">
        <v>9000</v>
      </c>
      <c r="H282" s="152">
        <f t="shared" si="25"/>
        <v>0</v>
      </c>
      <c r="I282" s="151">
        <f t="shared" si="24"/>
        <v>0</v>
      </c>
      <c r="J282" s="94">
        <v>9000</v>
      </c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</row>
    <row r="283" spans="1:23" s="82" customFormat="1">
      <c r="B283" s="91">
        <v>220</v>
      </c>
      <c r="C283" s="83"/>
      <c r="D283" s="91" t="s">
        <v>384</v>
      </c>
      <c r="E283" s="184"/>
      <c r="F283" s="185">
        <v>1000</v>
      </c>
      <c r="G283" s="186">
        <v>1000</v>
      </c>
      <c r="H283" s="152">
        <f t="shared" si="25"/>
        <v>0</v>
      </c>
      <c r="I283" s="151">
        <f t="shared" si="24"/>
        <v>0</v>
      </c>
      <c r="J283" s="183">
        <v>1000</v>
      </c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</row>
    <row r="284" spans="1:23" s="4" customFormat="1">
      <c r="C284" s="51"/>
      <c r="D284" s="4" t="s">
        <v>456</v>
      </c>
      <c r="E284" s="184"/>
      <c r="F284" s="185"/>
      <c r="G284" s="186"/>
      <c r="H284" s="152"/>
      <c r="I284" s="151">
        <f t="shared" si="24"/>
        <v>100000</v>
      </c>
      <c r="J284" s="123">
        <v>100000</v>
      </c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</row>
    <row r="285" spans="1:23" s="4" customFormat="1">
      <c r="A285" s="4" t="s">
        <v>348</v>
      </c>
      <c r="B285" s="6" t="s">
        <v>3</v>
      </c>
      <c r="C285" s="50" t="s">
        <v>101</v>
      </c>
      <c r="D285" s="6"/>
      <c r="E285" s="188">
        <f>SUM(E264:E283)</f>
        <v>147801</v>
      </c>
      <c r="F285" s="191">
        <f t="shared" ref="F285:G285" si="26">SUM(F264:F283)</f>
        <v>169718</v>
      </c>
      <c r="G285" s="192">
        <f t="shared" si="26"/>
        <v>231058</v>
      </c>
      <c r="H285" s="120">
        <f t="shared" si="25"/>
        <v>0.54359511464653898</v>
      </c>
      <c r="I285" s="109">
        <f t="shared" si="24"/>
        <v>125602</v>
      </c>
      <c r="J285" s="124">
        <f>SUM(J264:J284)</f>
        <v>356660</v>
      </c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</row>
    <row r="286" spans="1:23" s="4" customFormat="1">
      <c r="C286" s="51"/>
      <c r="E286" s="184"/>
      <c r="F286" s="185"/>
      <c r="G286" s="187"/>
      <c r="H286" s="152"/>
      <c r="I286" s="151"/>
      <c r="J286" s="94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</row>
    <row r="287" spans="1:23" s="4" customFormat="1">
      <c r="B287" s="6">
        <v>230</v>
      </c>
      <c r="C287" s="50" t="s">
        <v>102</v>
      </c>
      <c r="D287" s="6"/>
      <c r="E287" s="188"/>
      <c r="F287" s="189"/>
      <c r="G287" s="190"/>
      <c r="H287" s="120"/>
      <c r="I287" s="109"/>
      <c r="J287" s="93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</row>
    <row r="288" spans="1:23" s="4" customFormat="1">
      <c r="B288" s="4">
        <v>230</v>
      </c>
      <c r="C288" s="51">
        <v>5105112</v>
      </c>
      <c r="D288" s="4" t="s">
        <v>103</v>
      </c>
      <c r="E288" s="184">
        <v>47750</v>
      </c>
      <c r="F288" s="185">
        <v>49750</v>
      </c>
      <c r="G288" s="186">
        <v>0</v>
      </c>
      <c r="H288" s="152"/>
      <c r="I288" s="151">
        <f t="shared" si="24"/>
        <v>0</v>
      </c>
      <c r="J288" s="123">
        <v>0</v>
      </c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</row>
    <row r="289" spans="1:23" s="4" customFormat="1">
      <c r="B289" s="4">
        <v>230</v>
      </c>
      <c r="C289" s="51">
        <v>5105110</v>
      </c>
      <c r="D289" s="4" t="s">
        <v>87</v>
      </c>
      <c r="E289" s="184">
        <v>249500</v>
      </c>
      <c r="F289" s="185">
        <v>286829</v>
      </c>
      <c r="G289" s="186">
        <v>300200</v>
      </c>
      <c r="H289" s="152">
        <f t="shared" si="25"/>
        <v>0</v>
      </c>
      <c r="I289" s="151">
        <f t="shared" si="24"/>
        <v>0</v>
      </c>
      <c r="J289" s="123">
        <v>300200</v>
      </c>
      <c r="K289" s="20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</row>
    <row r="290" spans="1:23" s="4" customFormat="1">
      <c r="B290" s="4">
        <v>230</v>
      </c>
      <c r="C290" s="51"/>
      <c r="D290" s="95" t="s">
        <v>104</v>
      </c>
      <c r="E290" s="184"/>
      <c r="F290" s="185">
        <v>0</v>
      </c>
      <c r="G290" s="186">
        <v>28000</v>
      </c>
      <c r="H290" s="152">
        <f t="shared" si="25"/>
        <v>0.35714285714285715</v>
      </c>
      <c r="I290" s="151">
        <f t="shared" si="24"/>
        <v>10000</v>
      </c>
      <c r="J290" s="123">
        <v>38000</v>
      </c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</row>
    <row r="291" spans="1:23" s="4" customFormat="1">
      <c r="B291" s="4">
        <v>230</v>
      </c>
      <c r="C291" s="51">
        <v>5105154</v>
      </c>
      <c r="D291" s="4" t="s">
        <v>331</v>
      </c>
      <c r="E291" s="184">
        <v>90000</v>
      </c>
      <c r="F291" s="185">
        <v>104737</v>
      </c>
      <c r="G291" s="186">
        <v>135280</v>
      </c>
      <c r="H291" s="152">
        <f t="shared" si="25"/>
        <v>3.4890597279716141E-2</v>
      </c>
      <c r="I291" s="151">
        <f t="shared" si="24"/>
        <v>4720</v>
      </c>
      <c r="J291" s="123">
        <v>140000</v>
      </c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</row>
    <row r="292" spans="1:23" s="6" customFormat="1">
      <c r="A292" s="4"/>
      <c r="B292" s="4">
        <v>230</v>
      </c>
      <c r="C292" s="51">
        <v>5105131</v>
      </c>
      <c r="D292" s="4" t="s">
        <v>15</v>
      </c>
      <c r="E292" s="184">
        <v>37000</v>
      </c>
      <c r="F292" s="185">
        <v>30000</v>
      </c>
      <c r="G292" s="186">
        <v>37000</v>
      </c>
      <c r="H292" s="152">
        <f t="shared" si="25"/>
        <v>0.1891891891891892</v>
      </c>
      <c r="I292" s="151">
        <f t="shared" ref="I292:I355" si="27">J292-G292</f>
        <v>7000</v>
      </c>
      <c r="J292" s="123">
        <v>44000</v>
      </c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</row>
    <row r="293" spans="1:23" s="4" customFormat="1">
      <c r="B293" s="4">
        <v>230</v>
      </c>
      <c r="C293" s="51">
        <v>5105156</v>
      </c>
      <c r="D293" s="4" t="s">
        <v>88</v>
      </c>
      <c r="E293" s="184">
        <v>5200</v>
      </c>
      <c r="F293" s="185">
        <v>6500</v>
      </c>
      <c r="G293" s="186">
        <v>6500</v>
      </c>
      <c r="H293" s="152">
        <f t="shared" si="25"/>
        <v>0</v>
      </c>
      <c r="I293" s="151">
        <f t="shared" si="27"/>
        <v>0</v>
      </c>
      <c r="J293" s="123">
        <v>6500</v>
      </c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</row>
    <row r="294" spans="1:23" s="4" customFormat="1">
      <c r="B294" s="4">
        <v>230</v>
      </c>
      <c r="C294" s="51">
        <v>5705260</v>
      </c>
      <c r="D294" s="4" t="s">
        <v>285</v>
      </c>
      <c r="E294" s="184">
        <v>6000</v>
      </c>
      <c r="F294" s="185">
        <v>6000</v>
      </c>
      <c r="G294" s="186">
        <v>6000</v>
      </c>
      <c r="H294" s="152">
        <f t="shared" si="25"/>
        <v>0</v>
      </c>
      <c r="I294" s="151">
        <f t="shared" si="27"/>
        <v>0</v>
      </c>
      <c r="J294" s="123">
        <v>6000</v>
      </c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</row>
    <row r="295" spans="1:23" s="4" customFormat="1">
      <c r="B295" s="4">
        <v>230</v>
      </c>
      <c r="C295" s="51">
        <v>5705242</v>
      </c>
      <c r="D295" s="4" t="s">
        <v>290</v>
      </c>
      <c r="E295" s="184">
        <v>7500</v>
      </c>
      <c r="F295" s="185">
        <v>9300</v>
      </c>
      <c r="G295" s="186">
        <v>10000</v>
      </c>
      <c r="H295" s="152">
        <f t="shared" si="25"/>
        <v>0</v>
      </c>
      <c r="I295" s="151">
        <f t="shared" si="27"/>
        <v>0</v>
      </c>
      <c r="J295" s="123">
        <v>10000</v>
      </c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</row>
    <row r="296" spans="1:23" s="4" customFormat="1">
      <c r="B296" s="4">
        <v>230</v>
      </c>
      <c r="C296" s="51">
        <v>5705243</v>
      </c>
      <c r="D296" s="4" t="s">
        <v>327</v>
      </c>
      <c r="E296" s="184">
        <v>6000</v>
      </c>
      <c r="F296" s="185">
        <v>6500</v>
      </c>
      <c r="G296" s="186">
        <v>7000</v>
      </c>
      <c r="H296" s="152">
        <f t="shared" si="25"/>
        <v>0.14285714285714285</v>
      </c>
      <c r="I296" s="151">
        <f t="shared" si="27"/>
        <v>1000</v>
      </c>
      <c r="J296" s="123">
        <v>8000</v>
      </c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</row>
    <row r="297" spans="1:23" s="4" customFormat="1">
      <c r="B297" s="4">
        <v>230</v>
      </c>
      <c r="C297" s="51">
        <v>5705289</v>
      </c>
      <c r="D297" s="4" t="s">
        <v>289</v>
      </c>
      <c r="E297" s="184">
        <v>5500</v>
      </c>
      <c r="F297" s="185">
        <v>5500</v>
      </c>
      <c r="G297" s="186">
        <v>5500</v>
      </c>
      <c r="H297" s="152">
        <f t="shared" si="25"/>
        <v>0</v>
      </c>
      <c r="I297" s="151">
        <f t="shared" si="27"/>
        <v>0</v>
      </c>
      <c r="J297" s="123">
        <v>5500</v>
      </c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</row>
    <row r="298" spans="1:23" s="4" customFormat="1">
      <c r="B298" s="4">
        <v>230</v>
      </c>
      <c r="C298" s="51">
        <v>5705342</v>
      </c>
      <c r="D298" s="4" t="s">
        <v>287</v>
      </c>
      <c r="E298" s="184">
        <v>2400</v>
      </c>
      <c r="F298" s="185">
        <v>3000</v>
      </c>
      <c r="G298" s="186">
        <v>3000</v>
      </c>
      <c r="H298" s="152">
        <f t="shared" si="25"/>
        <v>0</v>
      </c>
      <c r="I298" s="151">
        <f t="shared" si="27"/>
        <v>0</v>
      </c>
      <c r="J298" s="123">
        <v>3000</v>
      </c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</row>
    <row r="299" spans="1:23" s="4" customFormat="1">
      <c r="B299" s="4">
        <v>230</v>
      </c>
      <c r="C299" s="51">
        <v>5705715</v>
      </c>
      <c r="D299" s="4" t="s">
        <v>21</v>
      </c>
      <c r="E299" s="184">
        <v>5000</v>
      </c>
      <c r="F299" s="185">
        <v>5000</v>
      </c>
      <c r="G299" s="186">
        <v>5000</v>
      </c>
      <c r="H299" s="152">
        <f t="shared" si="25"/>
        <v>0</v>
      </c>
      <c r="I299" s="151">
        <f t="shared" si="27"/>
        <v>0</v>
      </c>
      <c r="J299" s="123">
        <v>5000</v>
      </c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</row>
    <row r="300" spans="1:23" s="4" customFormat="1">
      <c r="B300" s="4">
        <v>230</v>
      </c>
      <c r="C300" s="51"/>
      <c r="D300" s="4" t="s">
        <v>105</v>
      </c>
      <c r="E300" s="184"/>
      <c r="F300" s="185">
        <v>0</v>
      </c>
      <c r="G300" s="186">
        <v>0</v>
      </c>
      <c r="H300" s="152"/>
      <c r="I300" s="151">
        <f t="shared" si="27"/>
        <v>0</v>
      </c>
      <c r="J300" s="123">
        <v>0</v>
      </c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</row>
    <row r="301" spans="1:23" s="4" customFormat="1">
      <c r="B301" s="4">
        <v>230</v>
      </c>
      <c r="C301" s="51">
        <v>5705751</v>
      </c>
      <c r="D301" s="4" t="s">
        <v>288</v>
      </c>
      <c r="E301" s="184">
        <v>3400</v>
      </c>
      <c r="F301" s="185">
        <v>3400</v>
      </c>
      <c r="G301" s="186">
        <v>3400</v>
      </c>
      <c r="H301" s="152">
        <f t="shared" si="25"/>
        <v>0</v>
      </c>
      <c r="I301" s="151">
        <f t="shared" si="27"/>
        <v>0</v>
      </c>
      <c r="J301" s="123">
        <v>3400</v>
      </c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</row>
    <row r="302" spans="1:23" s="4" customFormat="1">
      <c r="B302" s="4">
        <v>230</v>
      </c>
      <c r="C302" s="51">
        <v>5705420</v>
      </c>
      <c r="D302" s="4" t="s">
        <v>7</v>
      </c>
      <c r="E302" s="184">
        <v>500</v>
      </c>
      <c r="F302" s="185">
        <v>500</v>
      </c>
      <c r="G302" s="186">
        <v>750</v>
      </c>
      <c r="H302" s="152">
        <f t="shared" si="25"/>
        <v>0.33333333333333331</v>
      </c>
      <c r="I302" s="151">
        <f t="shared" si="27"/>
        <v>250</v>
      </c>
      <c r="J302" s="123">
        <v>1000</v>
      </c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</row>
    <row r="303" spans="1:23" s="4" customFormat="1">
      <c r="B303" s="4">
        <v>230</v>
      </c>
      <c r="C303" s="51">
        <v>5705491</v>
      </c>
      <c r="D303" s="4" t="s">
        <v>286</v>
      </c>
      <c r="E303" s="184">
        <v>5200</v>
      </c>
      <c r="F303" s="185">
        <v>5200</v>
      </c>
      <c r="G303" s="186">
        <v>5500</v>
      </c>
      <c r="H303" s="152">
        <f t="shared" si="25"/>
        <v>0</v>
      </c>
      <c r="I303" s="151">
        <f t="shared" si="27"/>
        <v>0</v>
      </c>
      <c r="J303" s="123">
        <v>5500</v>
      </c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</row>
    <row r="304" spans="1:23" s="4" customFormat="1">
      <c r="B304" s="4">
        <v>230</v>
      </c>
      <c r="C304" s="51">
        <v>5705275</v>
      </c>
      <c r="D304" s="4" t="s">
        <v>35</v>
      </c>
      <c r="E304" s="184">
        <v>3500</v>
      </c>
      <c r="F304" s="185">
        <v>7500</v>
      </c>
      <c r="G304" s="186">
        <v>7500</v>
      </c>
      <c r="H304" s="152">
        <f t="shared" si="25"/>
        <v>0.57333333333333336</v>
      </c>
      <c r="I304" s="151">
        <f t="shared" si="27"/>
        <v>4300</v>
      </c>
      <c r="J304" s="123">
        <v>11800</v>
      </c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</row>
    <row r="305" spans="1:23" s="4" customFormat="1">
      <c r="B305" s="4">
        <v>230</v>
      </c>
      <c r="C305" s="51">
        <v>5705433</v>
      </c>
      <c r="D305" s="4" t="s">
        <v>107</v>
      </c>
      <c r="E305" s="184">
        <v>12000</v>
      </c>
      <c r="F305" s="185">
        <v>13000</v>
      </c>
      <c r="G305" s="186">
        <v>14000</v>
      </c>
      <c r="H305" s="152">
        <f t="shared" si="25"/>
        <v>0.2857142857142857</v>
      </c>
      <c r="I305" s="151">
        <f t="shared" si="27"/>
        <v>4000</v>
      </c>
      <c r="J305" s="123">
        <v>18000</v>
      </c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</row>
    <row r="306" spans="1:23" s="4" customFormat="1">
      <c r="B306" s="4">
        <v>230</v>
      </c>
      <c r="C306" s="51"/>
      <c r="D306" s="4" t="s">
        <v>8</v>
      </c>
      <c r="E306" s="184">
        <v>0</v>
      </c>
      <c r="F306" s="185">
        <v>0</v>
      </c>
      <c r="G306" s="186">
        <v>0</v>
      </c>
      <c r="H306" s="152"/>
      <c r="I306" s="151">
        <f t="shared" si="27"/>
        <v>0</v>
      </c>
      <c r="J306" s="123">
        <v>0</v>
      </c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</row>
    <row r="307" spans="1:23" s="6" customFormat="1">
      <c r="A307" s="4"/>
      <c r="B307" s="4">
        <v>230</v>
      </c>
      <c r="C307" s="51">
        <v>5705731</v>
      </c>
      <c r="D307" s="4" t="s">
        <v>9</v>
      </c>
      <c r="E307" s="184">
        <v>600</v>
      </c>
      <c r="F307" s="185">
        <v>1000</v>
      </c>
      <c r="G307" s="186">
        <v>1000</v>
      </c>
      <c r="H307" s="152">
        <f t="shared" si="25"/>
        <v>0</v>
      </c>
      <c r="I307" s="151">
        <f t="shared" si="27"/>
        <v>0</v>
      </c>
      <c r="J307" s="123">
        <v>1000</v>
      </c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</row>
    <row r="308" spans="1:23" s="4" customFormat="1">
      <c r="B308" s="4">
        <v>230</v>
      </c>
      <c r="C308" s="51">
        <v>5705855</v>
      </c>
      <c r="D308" s="4" t="s">
        <v>23</v>
      </c>
      <c r="E308" s="184">
        <v>3500</v>
      </c>
      <c r="F308" s="185">
        <v>6000</v>
      </c>
      <c r="G308" s="186">
        <v>2500</v>
      </c>
      <c r="H308" s="152">
        <f t="shared" si="25"/>
        <v>0.6</v>
      </c>
      <c r="I308" s="151">
        <f t="shared" si="27"/>
        <v>1500</v>
      </c>
      <c r="J308" s="123">
        <v>4000</v>
      </c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</row>
    <row r="309" spans="1:23" s="6" customFormat="1">
      <c r="A309" s="4"/>
      <c r="B309" s="4"/>
      <c r="C309" s="51"/>
      <c r="D309" s="4"/>
      <c r="E309" s="184"/>
      <c r="F309" s="185"/>
      <c r="G309" s="186"/>
      <c r="H309" s="152"/>
      <c r="I309" s="151">
        <f t="shared" si="27"/>
        <v>0</v>
      </c>
      <c r="J309" s="123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</row>
    <row r="310" spans="1:23" s="4" customFormat="1">
      <c r="A310" s="4" t="s">
        <v>348</v>
      </c>
      <c r="B310" s="6" t="s">
        <v>3</v>
      </c>
      <c r="C310" s="6" t="s">
        <v>108</v>
      </c>
      <c r="D310" s="6"/>
      <c r="E310" s="188">
        <f>SUM(E288:E308)</f>
        <v>490550</v>
      </c>
      <c r="F310" s="191">
        <f t="shared" ref="F310:G310" si="28">SUM(F288:F308)</f>
        <v>549716</v>
      </c>
      <c r="G310" s="192">
        <f t="shared" si="28"/>
        <v>578130</v>
      </c>
      <c r="H310" s="120">
        <f t="shared" si="25"/>
        <v>5.6682753014027989E-2</v>
      </c>
      <c r="I310" s="109">
        <f t="shared" si="27"/>
        <v>32770</v>
      </c>
      <c r="J310" s="124">
        <f>SUM(J288:J309)</f>
        <v>610900</v>
      </c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</row>
    <row r="311" spans="1:23" s="4" customFormat="1">
      <c r="C311" s="51"/>
      <c r="E311" s="184"/>
      <c r="F311" s="185"/>
      <c r="G311" s="187"/>
      <c r="H311" s="152"/>
      <c r="I311" s="151"/>
      <c r="J311" s="94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</row>
    <row r="312" spans="1:23" s="4" customFormat="1">
      <c r="B312" s="6">
        <v>241</v>
      </c>
      <c r="C312" s="50" t="s">
        <v>109</v>
      </c>
      <c r="D312" s="6"/>
      <c r="E312" s="188"/>
      <c r="F312" s="189"/>
      <c r="G312" s="190"/>
      <c r="H312" s="120"/>
      <c r="I312" s="109"/>
      <c r="J312" s="124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</row>
    <row r="313" spans="1:23" s="4" customFormat="1">
      <c r="B313" s="4">
        <v>241</v>
      </c>
      <c r="C313" s="51">
        <v>5105110</v>
      </c>
      <c r="D313" s="4">
        <v>0</v>
      </c>
      <c r="E313" s="184">
        <v>17443</v>
      </c>
      <c r="F313" s="185">
        <v>20800</v>
      </c>
      <c r="G313" s="186">
        <v>21320</v>
      </c>
      <c r="H313" s="152">
        <f t="shared" si="25"/>
        <v>0</v>
      </c>
      <c r="I313" s="151">
        <f t="shared" si="27"/>
        <v>0</v>
      </c>
      <c r="J313" s="123">
        <v>21320</v>
      </c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</row>
    <row r="314" spans="1:23" s="4" customFormat="1">
      <c r="B314" s="4">
        <v>241</v>
      </c>
      <c r="C314" s="51"/>
      <c r="D314" s="4" t="s">
        <v>110</v>
      </c>
      <c r="E314" s="184">
        <v>0</v>
      </c>
      <c r="F314" s="185">
        <v>0</v>
      </c>
      <c r="G314" s="186">
        <v>0</v>
      </c>
      <c r="H314" s="152"/>
      <c r="I314" s="151">
        <f t="shared" si="27"/>
        <v>0</v>
      </c>
      <c r="J314" s="123">
        <v>0</v>
      </c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</row>
    <row r="315" spans="1:23" s="4" customFormat="1">
      <c r="B315" s="4">
        <v>241</v>
      </c>
      <c r="C315" s="51">
        <v>5105110</v>
      </c>
      <c r="D315" s="4" t="s">
        <v>13</v>
      </c>
      <c r="E315" s="184">
        <v>20054</v>
      </c>
      <c r="F315" s="185">
        <v>21206</v>
      </c>
      <c r="G315" s="186">
        <v>22148</v>
      </c>
      <c r="H315" s="152">
        <f t="shared" si="25"/>
        <v>-0.12813798085605924</v>
      </c>
      <c r="I315" s="151">
        <f t="shared" si="27"/>
        <v>-2838</v>
      </c>
      <c r="J315" s="123">
        <v>19310</v>
      </c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</row>
    <row r="316" spans="1:23" s="4" customFormat="1">
      <c r="B316" s="4">
        <v>241</v>
      </c>
      <c r="C316" s="51"/>
      <c r="D316" s="4" t="s">
        <v>370</v>
      </c>
      <c r="E316" s="184">
        <v>0</v>
      </c>
      <c r="F316" s="185">
        <v>0</v>
      </c>
      <c r="G316" s="186">
        <v>0</v>
      </c>
      <c r="H316" s="152"/>
      <c r="I316" s="151">
        <f t="shared" si="27"/>
        <v>0</v>
      </c>
      <c r="J316" s="123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</row>
    <row r="317" spans="1:23" s="4" customFormat="1">
      <c r="B317" s="4">
        <v>241</v>
      </c>
      <c r="C317" s="51"/>
      <c r="D317" s="4" t="s">
        <v>111</v>
      </c>
      <c r="E317" s="184">
        <v>0</v>
      </c>
      <c r="F317" s="185">
        <v>0</v>
      </c>
      <c r="G317" s="186">
        <v>0</v>
      </c>
      <c r="H317" s="152"/>
      <c r="I317" s="151">
        <f t="shared" si="27"/>
        <v>0</v>
      </c>
      <c r="J317" s="123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</row>
    <row r="318" spans="1:23" s="4" customFormat="1">
      <c r="B318" s="4">
        <v>241</v>
      </c>
      <c r="C318" s="51"/>
      <c r="D318" s="4" t="s">
        <v>112</v>
      </c>
      <c r="E318" s="184">
        <v>0</v>
      </c>
      <c r="F318" s="185">
        <v>0</v>
      </c>
      <c r="G318" s="186">
        <v>0</v>
      </c>
      <c r="H318" s="152"/>
      <c r="I318" s="151">
        <f t="shared" si="27"/>
        <v>0</v>
      </c>
      <c r="J318" s="123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</row>
    <row r="319" spans="1:23" s="4" customFormat="1">
      <c r="B319" s="4">
        <v>241</v>
      </c>
      <c r="C319" s="51"/>
      <c r="D319" s="4" t="s">
        <v>113</v>
      </c>
      <c r="E319" s="184">
        <v>0</v>
      </c>
      <c r="F319" s="185">
        <v>0</v>
      </c>
      <c r="G319" s="186">
        <v>0</v>
      </c>
      <c r="H319" s="152"/>
      <c r="I319" s="151">
        <f t="shared" si="27"/>
        <v>0</v>
      </c>
      <c r="J319" s="123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</row>
    <row r="320" spans="1:23" s="4" customFormat="1">
      <c r="B320" s="4">
        <v>241</v>
      </c>
      <c r="C320" s="51">
        <v>5105110</v>
      </c>
      <c r="D320" s="4" t="s">
        <v>239</v>
      </c>
      <c r="E320" s="184">
        <v>1080</v>
      </c>
      <c r="F320" s="185">
        <v>1080</v>
      </c>
      <c r="G320" s="186">
        <v>1080</v>
      </c>
      <c r="H320" s="152">
        <f t="shared" si="25"/>
        <v>0.3888888888888889</v>
      </c>
      <c r="I320" s="151">
        <f t="shared" si="27"/>
        <v>420</v>
      </c>
      <c r="J320" s="123">
        <v>1500</v>
      </c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</row>
    <row r="321" spans="1:23" s="4" customFormat="1">
      <c r="B321" s="4">
        <v>241</v>
      </c>
      <c r="C321" s="51">
        <v>5705700</v>
      </c>
      <c r="D321" s="4" t="s">
        <v>21</v>
      </c>
      <c r="E321" s="184">
        <v>800</v>
      </c>
      <c r="F321" s="185">
        <v>800</v>
      </c>
      <c r="G321" s="186">
        <v>800</v>
      </c>
      <c r="H321" s="152">
        <f t="shared" si="25"/>
        <v>0</v>
      </c>
      <c r="I321" s="151">
        <f t="shared" si="27"/>
        <v>0</v>
      </c>
      <c r="J321" s="123">
        <v>800</v>
      </c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</row>
    <row r="322" spans="1:23" s="4" customFormat="1">
      <c r="B322" s="4">
        <v>241</v>
      </c>
      <c r="C322" s="51">
        <v>5705700</v>
      </c>
      <c r="D322" s="4" t="s">
        <v>7</v>
      </c>
      <c r="E322" s="184">
        <v>780</v>
      </c>
      <c r="F322" s="185">
        <v>780</v>
      </c>
      <c r="G322" s="186">
        <v>780</v>
      </c>
      <c r="H322" s="152">
        <f t="shared" si="25"/>
        <v>0</v>
      </c>
      <c r="I322" s="151">
        <f t="shared" si="27"/>
        <v>0</v>
      </c>
      <c r="J322" s="123">
        <v>780</v>
      </c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</row>
    <row r="323" spans="1:23" s="4" customFormat="1">
      <c r="B323" s="4">
        <v>241</v>
      </c>
      <c r="C323" s="51"/>
      <c r="D323" s="4" t="s">
        <v>106</v>
      </c>
      <c r="E323" s="184">
        <v>0</v>
      </c>
      <c r="F323" s="185">
        <v>0</v>
      </c>
      <c r="G323" s="186">
        <v>0</v>
      </c>
      <c r="H323" s="152"/>
      <c r="I323" s="151">
        <f t="shared" si="27"/>
        <v>0</v>
      </c>
      <c r="J323" s="123">
        <v>0</v>
      </c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</row>
    <row r="324" spans="1:23" s="4" customFormat="1">
      <c r="B324" s="4">
        <v>241</v>
      </c>
      <c r="C324" s="51">
        <v>5705700</v>
      </c>
      <c r="D324" s="4" t="s">
        <v>9</v>
      </c>
      <c r="E324" s="184">
        <v>170</v>
      </c>
      <c r="F324" s="185">
        <v>170</v>
      </c>
      <c r="G324" s="186">
        <v>170</v>
      </c>
      <c r="H324" s="152">
        <f t="shared" si="25"/>
        <v>0</v>
      </c>
      <c r="I324" s="151">
        <f t="shared" si="27"/>
        <v>0</v>
      </c>
      <c r="J324" s="123">
        <v>170</v>
      </c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</row>
    <row r="325" spans="1:23" s="6" customFormat="1">
      <c r="A325" s="4"/>
      <c r="B325" s="4">
        <v>241</v>
      </c>
      <c r="C325" s="51"/>
      <c r="D325" s="4" t="s">
        <v>448</v>
      </c>
      <c r="E325" s="184">
        <v>0</v>
      </c>
      <c r="F325" s="185">
        <v>0</v>
      </c>
      <c r="G325" s="186">
        <v>0</v>
      </c>
      <c r="H325" s="152"/>
      <c r="I325" s="151">
        <f t="shared" si="27"/>
        <v>1000</v>
      </c>
      <c r="J325" s="123">
        <v>1000</v>
      </c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</row>
    <row r="326" spans="1:23" s="4" customFormat="1">
      <c r="C326" s="51"/>
      <c r="E326" s="184"/>
      <c r="F326" s="185"/>
      <c r="G326" s="186"/>
      <c r="H326" s="152"/>
      <c r="I326" s="151">
        <f t="shared" si="27"/>
        <v>0</v>
      </c>
      <c r="J326" s="123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</row>
    <row r="327" spans="1:23" s="6" customFormat="1">
      <c r="A327" s="4" t="s">
        <v>348</v>
      </c>
      <c r="B327" s="6" t="s">
        <v>3</v>
      </c>
      <c r="C327" s="50" t="s">
        <v>114</v>
      </c>
      <c r="E327" s="188">
        <f>SUM(E313:E325)</f>
        <v>40327</v>
      </c>
      <c r="F327" s="191">
        <f t="shared" ref="F327:G327" si="29">SUM(F313:F325)</f>
        <v>44836</v>
      </c>
      <c r="G327" s="192">
        <f t="shared" si="29"/>
        <v>46298</v>
      </c>
      <c r="H327" s="120">
        <f t="shared" si="25"/>
        <v>-3.0627672901637221E-2</v>
      </c>
      <c r="I327" s="109">
        <f t="shared" si="27"/>
        <v>-1418</v>
      </c>
      <c r="J327" s="124">
        <f>SUM(J313:J326)</f>
        <v>44880</v>
      </c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</row>
    <row r="328" spans="1:23" s="4" customFormat="1">
      <c r="C328" s="51"/>
      <c r="E328" s="184"/>
      <c r="F328" s="185"/>
      <c r="G328" s="187"/>
      <c r="H328" s="152"/>
      <c r="I328" s="151"/>
      <c r="J328" s="94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</row>
    <row r="329" spans="1:23" s="4" customFormat="1">
      <c r="B329" s="6">
        <v>299</v>
      </c>
      <c r="C329" s="50" t="s">
        <v>267</v>
      </c>
      <c r="D329" s="6"/>
      <c r="E329" s="188"/>
      <c r="F329" s="189"/>
      <c r="G329" s="190"/>
      <c r="H329" s="120"/>
      <c r="I329" s="109"/>
      <c r="J329" s="93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</row>
    <row r="330" spans="1:23" s="4" customFormat="1">
      <c r="B330" s="4">
        <v>299</v>
      </c>
      <c r="C330" s="51">
        <v>5105110</v>
      </c>
      <c r="D330" s="4" t="s">
        <v>87</v>
      </c>
      <c r="E330" s="184">
        <v>213487</v>
      </c>
      <c r="F330" s="185">
        <v>215622</v>
      </c>
      <c r="G330" s="186">
        <v>272226</v>
      </c>
      <c r="H330" s="152">
        <f t="shared" si="25"/>
        <v>3.8368855289355165E-2</v>
      </c>
      <c r="I330" s="151">
        <f t="shared" si="27"/>
        <v>10445</v>
      </c>
      <c r="J330" s="123">
        <v>282671</v>
      </c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</row>
    <row r="331" spans="1:23" s="4" customFormat="1">
      <c r="B331" s="4">
        <v>299</v>
      </c>
      <c r="C331" s="51">
        <v>5105110</v>
      </c>
      <c r="D331" s="4" t="s">
        <v>268</v>
      </c>
      <c r="E331" s="184">
        <v>68701</v>
      </c>
      <c r="F331" s="185">
        <v>70075</v>
      </c>
      <c r="G331" s="186">
        <v>21652</v>
      </c>
      <c r="H331" s="152">
        <f t="shared" si="25"/>
        <v>0.23480509883613523</v>
      </c>
      <c r="I331" s="151">
        <f t="shared" si="27"/>
        <v>5084</v>
      </c>
      <c r="J331" s="94">
        <v>26736</v>
      </c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</row>
    <row r="332" spans="1:23" s="4" customFormat="1">
      <c r="B332" s="4">
        <v>299</v>
      </c>
      <c r="C332" s="51">
        <v>5105110</v>
      </c>
      <c r="D332" s="4" t="s">
        <v>15</v>
      </c>
      <c r="E332" s="184">
        <v>17685</v>
      </c>
      <c r="F332" s="185">
        <v>17862</v>
      </c>
      <c r="G332" s="186">
        <v>19648</v>
      </c>
      <c r="H332" s="152">
        <f t="shared" si="25"/>
        <v>0.30165920195439738</v>
      </c>
      <c r="I332" s="151">
        <f t="shared" si="27"/>
        <v>5927</v>
      </c>
      <c r="J332" s="94">
        <v>25575</v>
      </c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</row>
    <row r="333" spans="1:23" s="4" customFormat="1">
      <c r="B333" s="4">
        <v>299</v>
      </c>
      <c r="C333" s="51">
        <v>5105110</v>
      </c>
      <c r="D333" s="4" t="s">
        <v>255</v>
      </c>
      <c r="E333" s="184">
        <v>8390</v>
      </c>
      <c r="F333" s="185">
        <v>9201</v>
      </c>
      <c r="G333" s="186">
        <v>11436</v>
      </c>
      <c r="H333" s="152">
        <f t="shared" si="25"/>
        <v>4.5383001049317945E-2</v>
      </c>
      <c r="I333" s="151">
        <f t="shared" si="27"/>
        <v>519</v>
      </c>
      <c r="J333" s="94">
        <v>11955</v>
      </c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</row>
    <row r="334" spans="1:23" s="82" customFormat="1">
      <c r="B334" s="4">
        <v>299</v>
      </c>
      <c r="C334" s="51">
        <v>5105110</v>
      </c>
      <c r="D334" s="4" t="s">
        <v>382</v>
      </c>
      <c r="E334" s="200">
        <v>2681</v>
      </c>
      <c r="F334" s="201">
        <v>2735</v>
      </c>
      <c r="G334" s="199">
        <v>2735</v>
      </c>
      <c r="H334" s="152">
        <f t="shared" si="25"/>
        <v>4.5338208409506399E-2</v>
      </c>
      <c r="I334" s="151">
        <f t="shared" si="27"/>
        <v>124</v>
      </c>
      <c r="J334" s="125">
        <v>2859</v>
      </c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</row>
    <row r="335" spans="1:23" s="82" customFormat="1">
      <c r="B335" s="4"/>
      <c r="C335" s="51"/>
      <c r="D335" s="4" t="s">
        <v>440</v>
      </c>
      <c r="E335" s="200"/>
      <c r="F335" s="201"/>
      <c r="G335" s="199"/>
      <c r="H335" s="152"/>
      <c r="I335" s="151">
        <f t="shared" si="27"/>
        <v>960</v>
      </c>
      <c r="J335" s="125">
        <v>960</v>
      </c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</row>
    <row r="336" spans="1:23" s="4" customFormat="1">
      <c r="B336" s="4">
        <v>299</v>
      </c>
      <c r="C336" s="51">
        <v>5105110</v>
      </c>
      <c r="D336" s="4" t="s">
        <v>248</v>
      </c>
      <c r="E336" s="184">
        <v>3000</v>
      </c>
      <c r="F336" s="185">
        <v>3000</v>
      </c>
      <c r="G336" s="186">
        <v>4000</v>
      </c>
      <c r="H336" s="152">
        <f t="shared" si="25"/>
        <v>0</v>
      </c>
      <c r="I336" s="151">
        <f t="shared" si="27"/>
        <v>0</v>
      </c>
      <c r="J336" s="94">
        <v>4000</v>
      </c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</row>
    <row r="337" spans="1:23" s="4" customFormat="1">
      <c r="B337" s="4">
        <v>299</v>
      </c>
      <c r="C337" s="51">
        <v>5105110</v>
      </c>
      <c r="D337" s="4" t="s">
        <v>88</v>
      </c>
      <c r="E337" s="184">
        <v>3750</v>
      </c>
      <c r="F337" s="185">
        <v>3750</v>
      </c>
      <c r="G337" s="186">
        <v>3750</v>
      </c>
      <c r="H337" s="152">
        <f t="shared" si="25"/>
        <v>0</v>
      </c>
      <c r="I337" s="151">
        <f t="shared" si="27"/>
        <v>0</v>
      </c>
      <c r="J337" s="94">
        <v>3750</v>
      </c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</row>
    <row r="338" spans="1:23" s="4" customFormat="1">
      <c r="B338" s="4">
        <v>299</v>
      </c>
      <c r="C338" s="51">
        <v>5705166</v>
      </c>
      <c r="D338" s="4" t="s">
        <v>253</v>
      </c>
      <c r="E338" s="184">
        <v>750</v>
      </c>
      <c r="F338" s="185">
        <v>750</v>
      </c>
      <c r="G338" s="186">
        <v>900</v>
      </c>
      <c r="H338" s="152">
        <f t="shared" si="25"/>
        <v>0</v>
      </c>
      <c r="I338" s="151">
        <f t="shared" si="27"/>
        <v>0</v>
      </c>
      <c r="J338" s="94">
        <v>900</v>
      </c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</row>
    <row r="339" spans="1:23" s="4" customFormat="1">
      <c r="B339" s="4">
        <v>299</v>
      </c>
      <c r="C339" s="51">
        <v>5705166</v>
      </c>
      <c r="D339" s="4" t="s">
        <v>252</v>
      </c>
      <c r="E339" s="184">
        <v>1440</v>
      </c>
      <c r="F339" s="185">
        <v>1440</v>
      </c>
      <c r="G339" s="186">
        <v>1440</v>
      </c>
      <c r="H339" s="152">
        <f t="shared" si="25"/>
        <v>0.33333333333333331</v>
      </c>
      <c r="I339" s="151">
        <f t="shared" si="27"/>
        <v>480</v>
      </c>
      <c r="J339" s="94">
        <v>1920</v>
      </c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</row>
    <row r="340" spans="1:23" s="4" customFormat="1">
      <c r="B340" s="4">
        <v>299</v>
      </c>
      <c r="C340" s="51">
        <v>5705700</v>
      </c>
      <c r="D340" s="4" t="s">
        <v>21</v>
      </c>
      <c r="E340" s="184">
        <v>6000</v>
      </c>
      <c r="F340" s="185">
        <v>6000</v>
      </c>
      <c r="G340" s="186">
        <v>6000</v>
      </c>
      <c r="H340" s="152">
        <f t="shared" si="25"/>
        <v>0</v>
      </c>
      <c r="I340" s="151">
        <f t="shared" si="27"/>
        <v>0</v>
      </c>
      <c r="J340" s="94">
        <v>6000</v>
      </c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</row>
    <row r="341" spans="1:23" s="4" customFormat="1">
      <c r="C341" s="51"/>
      <c r="D341" s="4" t="s">
        <v>441</v>
      </c>
      <c r="E341" s="184"/>
      <c r="F341" s="185"/>
      <c r="G341" s="186"/>
      <c r="H341" s="152"/>
      <c r="I341" s="151">
        <f t="shared" si="27"/>
        <v>6800</v>
      </c>
      <c r="J341" s="94">
        <v>6800</v>
      </c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</row>
    <row r="342" spans="1:23" s="4" customFormat="1">
      <c r="B342" s="4">
        <v>299</v>
      </c>
      <c r="C342" s="51">
        <v>5705700</v>
      </c>
      <c r="D342" s="4" t="s">
        <v>7</v>
      </c>
      <c r="E342" s="184">
        <v>1500</v>
      </c>
      <c r="F342" s="185">
        <v>1500</v>
      </c>
      <c r="G342" s="186">
        <v>2000</v>
      </c>
      <c r="H342" s="152">
        <f t="shared" ref="H342:H404" si="30">(J342-G342)/G342</f>
        <v>0.25</v>
      </c>
      <c r="I342" s="151">
        <f t="shared" si="27"/>
        <v>500</v>
      </c>
      <c r="J342" s="94">
        <v>2500</v>
      </c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</row>
    <row r="343" spans="1:23" s="4" customFormat="1">
      <c r="B343" s="4">
        <v>299</v>
      </c>
      <c r="C343" s="51">
        <v>5705700</v>
      </c>
      <c r="D343" s="4" t="s">
        <v>254</v>
      </c>
      <c r="E343" s="184">
        <v>3225</v>
      </c>
      <c r="F343" s="185">
        <v>3225</v>
      </c>
      <c r="G343" s="186">
        <v>3225</v>
      </c>
      <c r="H343" s="152">
        <f t="shared" si="30"/>
        <v>0</v>
      </c>
      <c r="I343" s="151">
        <f t="shared" si="27"/>
        <v>0</v>
      </c>
      <c r="J343" s="94">
        <v>3225</v>
      </c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</row>
    <row r="344" spans="1:23" s="4" customFormat="1">
      <c r="B344" s="4">
        <v>299</v>
      </c>
      <c r="C344" s="51"/>
      <c r="D344" s="4" t="s">
        <v>9</v>
      </c>
      <c r="E344" s="184">
        <v>0</v>
      </c>
      <c r="F344" s="185">
        <v>0</v>
      </c>
      <c r="G344" s="186">
        <v>0</v>
      </c>
      <c r="H344" s="152"/>
      <c r="I344" s="151">
        <f t="shared" si="27"/>
        <v>0</v>
      </c>
      <c r="J344" s="94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</row>
    <row r="345" spans="1:23" s="6" customFormat="1">
      <c r="A345" s="4"/>
      <c r="B345" s="4">
        <v>299</v>
      </c>
      <c r="C345" s="51"/>
      <c r="D345" s="4" t="s">
        <v>23</v>
      </c>
      <c r="E345" s="184">
        <v>0</v>
      </c>
      <c r="F345" s="185">
        <v>0</v>
      </c>
      <c r="G345" s="186">
        <v>0</v>
      </c>
      <c r="H345" s="152"/>
      <c r="I345" s="151">
        <f t="shared" si="27"/>
        <v>0</v>
      </c>
      <c r="J345" s="94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</row>
    <row r="346" spans="1:23" s="4" customFormat="1">
      <c r="C346" s="51"/>
      <c r="E346" s="184"/>
      <c r="F346" s="185"/>
      <c r="G346" s="186"/>
      <c r="H346" s="152"/>
      <c r="I346" s="151">
        <f t="shared" si="27"/>
        <v>0</v>
      </c>
      <c r="J346" s="94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</row>
    <row r="347" spans="1:23" s="6" customFormat="1">
      <c r="A347" s="4" t="s">
        <v>348</v>
      </c>
      <c r="B347" s="6" t="s">
        <v>3</v>
      </c>
      <c r="C347" s="50" t="s">
        <v>267</v>
      </c>
      <c r="E347" s="188">
        <f>SUM(E330:E345)</f>
        <v>330609</v>
      </c>
      <c r="F347" s="191">
        <f t="shared" ref="F347:G347" si="31">SUM(F330:F345)</f>
        <v>335160</v>
      </c>
      <c r="G347" s="192">
        <f t="shared" si="31"/>
        <v>349012</v>
      </c>
      <c r="H347" s="120">
        <f t="shared" si="30"/>
        <v>8.8360858652424559E-2</v>
      </c>
      <c r="I347" s="109">
        <f t="shared" si="27"/>
        <v>30839</v>
      </c>
      <c r="J347" s="124">
        <f>SUM(J330:J346)</f>
        <v>379851</v>
      </c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</row>
    <row r="348" spans="1:23" s="4" customFormat="1">
      <c r="C348" s="51"/>
      <c r="E348" s="184"/>
      <c r="F348" s="185"/>
      <c r="G348" s="187"/>
      <c r="H348" s="152"/>
      <c r="I348" s="151"/>
      <c r="J348" s="94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</row>
    <row r="349" spans="1:23" s="6" customFormat="1">
      <c r="A349" s="4"/>
      <c r="B349" s="6">
        <v>292</v>
      </c>
      <c r="C349" s="50" t="s">
        <v>115</v>
      </c>
      <c r="E349" s="188"/>
      <c r="F349" s="189"/>
      <c r="G349" s="190"/>
      <c r="H349" s="120"/>
      <c r="I349" s="109"/>
      <c r="J349" s="93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</row>
    <row r="350" spans="1:23" s="4" customFormat="1">
      <c r="B350" s="4">
        <v>292</v>
      </c>
      <c r="C350" s="51">
        <v>5105115</v>
      </c>
      <c r="D350" s="4" t="s">
        <v>103</v>
      </c>
      <c r="E350" s="184">
        <v>10710</v>
      </c>
      <c r="F350" s="185">
        <f>E350*2%+E350</f>
        <v>10924.2</v>
      </c>
      <c r="G350" s="186">
        <v>20000</v>
      </c>
      <c r="H350" s="152">
        <f t="shared" si="30"/>
        <v>0.03</v>
      </c>
      <c r="I350" s="151">
        <f t="shared" si="27"/>
        <v>600</v>
      </c>
      <c r="J350" s="123">
        <f>20000*1.03</f>
        <v>20600</v>
      </c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</row>
    <row r="351" spans="1:23" s="6" customFormat="1">
      <c r="A351" s="4"/>
      <c r="B351" s="91">
        <v>292</v>
      </c>
      <c r="C351" s="51">
        <v>5105154</v>
      </c>
      <c r="D351" s="4" t="s">
        <v>390</v>
      </c>
      <c r="E351" s="184">
        <v>2600</v>
      </c>
      <c r="F351" s="185">
        <v>5700</v>
      </c>
      <c r="G351" s="186">
        <v>3900</v>
      </c>
      <c r="H351" s="152">
        <f t="shared" si="30"/>
        <v>0</v>
      </c>
      <c r="I351" s="151">
        <f t="shared" si="27"/>
        <v>0</v>
      </c>
      <c r="J351" s="123">
        <v>3900</v>
      </c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</row>
    <row r="352" spans="1:23" s="4" customFormat="1">
      <c r="B352" s="4">
        <v>292</v>
      </c>
      <c r="C352" s="51">
        <v>5705700</v>
      </c>
      <c r="D352" s="4" t="s">
        <v>234</v>
      </c>
      <c r="E352" s="184">
        <v>200</v>
      </c>
      <c r="F352" s="185">
        <v>200</v>
      </c>
      <c r="G352" s="186">
        <v>200</v>
      </c>
      <c r="H352" s="152">
        <f t="shared" si="30"/>
        <v>0.5</v>
      </c>
      <c r="I352" s="151">
        <f t="shared" si="27"/>
        <v>100</v>
      </c>
      <c r="J352" s="123">
        <v>300</v>
      </c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</row>
    <row r="353" spans="1:23" s="4" customFormat="1">
      <c r="B353" s="4">
        <v>292</v>
      </c>
      <c r="C353" s="51">
        <v>5705700</v>
      </c>
      <c r="D353" s="4" t="s">
        <v>19</v>
      </c>
      <c r="E353" s="184">
        <v>420</v>
      </c>
      <c r="F353" s="185">
        <v>420</v>
      </c>
      <c r="G353" s="186">
        <v>420</v>
      </c>
      <c r="H353" s="152">
        <f t="shared" si="30"/>
        <v>0</v>
      </c>
      <c r="I353" s="151">
        <f t="shared" si="27"/>
        <v>0</v>
      </c>
      <c r="J353" s="123">
        <v>420</v>
      </c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</row>
    <row r="354" spans="1:23" s="4" customFormat="1">
      <c r="B354" s="4">
        <v>292</v>
      </c>
      <c r="C354" s="51">
        <v>5705700</v>
      </c>
      <c r="D354" s="4" t="s">
        <v>235</v>
      </c>
      <c r="E354" s="184">
        <v>500</v>
      </c>
      <c r="F354" s="185">
        <v>500</v>
      </c>
      <c r="G354" s="186">
        <v>500</v>
      </c>
      <c r="H354" s="152">
        <f t="shared" si="30"/>
        <v>0</v>
      </c>
      <c r="I354" s="151">
        <f t="shared" si="27"/>
        <v>0</v>
      </c>
      <c r="J354" s="123">
        <v>500</v>
      </c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</row>
    <row r="355" spans="1:23" s="4" customFormat="1">
      <c r="B355" s="4">
        <v>292</v>
      </c>
      <c r="C355" s="51">
        <v>5705700</v>
      </c>
      <c r="D355" s="4" t="s">
        <v>21</v>
      </c>
      <c r="E355" s="184">
        <v>250</v>
      </c>
      <c r="F355" s="185">
        <v>250</v>
      </c>
      <c r="G355" s="186">
        <v>250</v>
      </c>
      <c r="H355" s="152">
        <f t="shared" si="30"/>
        <v>0</v>
      </c>
      <c r="I355" s="151">
        <f t="shared" si="27"/>
        <v>0</v>
      </c>
      <c r="J355" s="123">
        <v>250</v>
      </c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</row>
    <row r="356" spans="1:23" s="6" customFormat="1">
      <c r="A356" s="4"/>
      <c r="B356" s="4">
        <v>292</v>
      </c>
      <c r="C356" s="51">
        <v>5705700</v>
      </c>
      <c r="D356" s="4" t="s">
        <v>116</v>
      </c>
      <c r="E356" s="184">
        <v>1000</v>
      </c>
      <c r="F356" s="185">
        <v>1000</v>
      </c>
      <c r="G356" s="186">
        <v>1000</v>
      </c>
      <c r="H356" s="152">
        <f t="shared" si="30"/>
        <v>0</v>
      </c>
      <c r="I356" s="151">
        <f t="shared" ref="I356:I419" si="32">J356-G356</f>
        <v>0</v>
      </c>
      <c r="J356" s="123">
        <v>1000</v>
      </c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</row>
    <row r="357" spans="1:23" s="4" customFormat="1">
      <c r="B357" s="4">
        <v>292</v>
      </c>
      <c r="C357" s="51">
        <v>5705700</v>
      </c>
      <c r="D357" s="4" t="s">
        <v>7</v>
      </c>
      <c r="E357" s="184">
        <v>200</v>
      </c>
      <c r="F357" s="185">
        <v>200</v>
      </c>
      <c r="G357" s="186">
        <v>200</v>
      </c>
      <c r="H357" s="152">
        <f t="shared" si="30"/>
        <v>0</v>
      </c>
      <c r="I357" s="151">
        <f t="shared" si="32"/>
        <v>0</v>
      </c>
      <c r="J357" s="123">
        <v>200</v>
      </c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</row>
    <row r="358" spans="1:23" s="6" customFormat="1">
      <c r="A358" s="4"/>
      <c r="B358" s="4">
        <v>292</v>
      </c>
      <c r="C358" s="51"/>
      <c r="D358" s="4" t="s">
        <v>9</v>
      </c>
      <c r="E358" s="184">
        <v>0</v>
      </c>
      <c r="F358" s="185">
        <v>0</v>
      </c>
      <c r="G358" s="186">
        <v>0</v>
      </c>
      <c r="H358" s="152"/>
      <c r="I358" s="151">
        <f t="shared" si="32"/>
        <v>0</v>
      </c>
      <c r="J358" s="94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</row>
    <row r="359" spans="1:23" s="4" customFormat="1">
      <c r="B359" s="4">
        <v>292</v>
      </c>
      <c r="C359" s="51"/>
      <c r="D359" s="4" t="s">
        <v>23</v>
      </c>
      <c r="E359" s="184">
        <v>0</v>
      </c>
      <c r="F359" s="185"/>
      <c r="G359" s="186">
        <v>0</v>
      </c>
      <c r="H359" s="152"/>
      <c r="I359" s="151">
        <f t="shared" si="32"/>
        <v>0</v>
      </c>
      <c r="J359" s="94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</row>
    <row r="360" spans="1:23" s="4" customFormat="1">
      <c r="C360" s="51"/>
      <c r="E360" s="184"/>
      <c r="F360" s="185"/>
      <c r="G360" s="186"/>
      <c r="H360" s="152"/>
      <c r="I360" s="151">
        <f t="shared" si="32"/>
        <v>0</v>
      </c>
      <c r="J360" s="94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</row>
    <row r="361" spans="1:23" s="6" customFormat="1">
      <c r="A361" s="4" t="s">
        <v>348</v>
      </c>
      <c r="B361" s="6" t="s">
        <v>3</v>
      </c>
      <c r="C361" s="50" t="s">
        <v>115</v>
      </c>
      <c r="E361" s="188">
        <f>SUM(E350:E359)</f>
        <v>15880</v>
      </c>
      <c r="F361" s="191">
        <f>SUM(F350:F359)</f>
        <v>19194.2</v>
      </c>
      <c r="G361" s="192">
        <f>SUM(G350:G359)</f>
        <v>26470</v>
      </c>
      <c r="H361" s="120">
        <f t="shared" si="30"/>
        <v>2.6445032111824706E-2</v>
      </c>
      <c r="I361" s="109">
        <f t="shared" si="32"/>
        <v>700</v>
      </c>
      <c r="J361" s="93">
        <f>SUM(J350:J360)</f>
        <v>27170</v>
      </c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</row>
    <row r="362" spans="1:23" s="4" customFormat="1">
      <c r="B362" s="51"/>
      <c r="C362" s="51"/>
      <c r="E362" s="184"/>
      <c r="F362" s="185"/>
      <c r="G362" s="187"/>
      <c r="H362" s="152"/>
      <c r="I362" s="151"/>
      <c r="J362" s="94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</row>
    <row r="363" spans="1:23" s="6" customFormat="1">
      <c r="A363" s="4"/>
      <c r="B363" s="6">
        <v>294</v>
      </c>
      <c r="C363" s="50" t="s">
        <v>117</v>
      </c>
      <c r="E363" s="188"/>
      <c r="F363" s="189"/>
      <c r="G363" s="190"/>
      <c r="H363" s="120"/>
      <c r="I363" s="109"/>
      <c r="J363" s="93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</row>
    <row r="364" spans="1:23" s="4" customFormat="1">
      <c r="B364" s="4">
        <v>294</v>
      </c>
      <c r="C364" s="51">
        <v>5105111</v>
      </c>
      <c r="D364" s="4" t="s">
        <v>118</v>
      </c>
      <c r="E364" s="184">
        <v>3300</v>
      </c>
      <c r="F364" s="185">
        <v>3366</v>
      </c>
      <c r="G364" s="186">
        <v>3417</v>
      </c>
      <c r="H364" s="152">
        <f t="shared" si="30"/>
        <v>3.0000000000000065E-2</v>
      </c>
      <c r="I364" s="151">
        <f t="shared" si="32"/>
        <v>102.51000000000022</v>
      </c>
      <c r="J364" s="123">
        <f>3417*1.03</f>
        <v>3519.51</v>
      </c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</row>
    <row r="365" spans="1:23" s="4" customFormat="1">
      <c r="B365" s="4">
        <v>294</v>
      </c>
      <c r="C365" s="51">
        <v>5705700</v>
      </c>
      <c r="D365" s="4" t="s">
        <v>119</v>
      </c>
      <c r="E365" s="184">
        <v>8000</v>
      </c>
      <c r="F365" s="185">
        <v>8250</v>
      </c>
      <c r="G365" s="186">
        <v>20000</v>
      </c>
      <c r="H365" s="152">
        <f t="shared" si="30"/>
        <v>0.05</v>
      </c>
      <c r="I365" s="151">
        <f t="shared" si="32"/>
        <v>1000</v>
      </c>
      <c r="J365" s="94">
        <v>21000</v>
      </c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</row>
    <row r="366" spans="1:23" s="4" customFormat="1">
      <c r="B366" s="4">
        <v>294</v>
      </c>
      <c r="C366" s="51">
        <v>5705700</v>
      </c>
      <c r="D366" s="4" t="s">
        <v>120</v>
      </c>
      <c r="E366" s="184">
        <v>0</v>
      </c>
      <c r="F366" s="185">
        <v>0</v>
      </c>
      <c r="G366" s="186">
        <v>0</v>
      </c>
      <c r="H366" s="152"/>
      <c r="I366" s="151">
        <f t="shared" si="32"/>
        <v>0</v>
      </c>
      <c r="J366" s="94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</row>
    <row r="367" spans="1:23" s="4" customFormat="1">
      <c r="B367" s="4">
        <v>294</v>
      </c>
      <c r="C367" s="51">
        <v>5705700</v>
      </c>
      <c r="D367" s="4" t="s">
        <v>54</v>
      </c>
      <c r="E367" s="184">
        <v>0</v>
      </c>
      <c r="F367" s="185">
        <v>0</v>
      </c>
      <c r="G367" s="186">
        <v>0</v>
      </c>
      <c r="H367" s="152"/>
      <c r="I367" s="151">
        <f t="shared" si="32"/>
        <v>0</v>
      </c>
      <c r="J367" s="94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</row>
    <row r="368" spans="1:23" s="4" customFormat="1">
      <c r="C368" s="51"/>
      <c r="E368" s="184"/>
      <c r="F368" s="185"/>
      <c r="G368" s="186"/>
      <c r="H368" s="152"/>
      <c r="I368" s="151">
        <f t="shared" si="32"/>
        <v>0</v>
      </c>
      <c r="J368" s="94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</row>
    <row r="369" spans="1:23" s="4" customFormat="1">
      <c r="A369" s="4" t="s">
        <v>348</v>
      </c>
      <c r="B369" s="6" t="s">
        <v>3</v>
      </c>
      <c r="C369" s="50" t="s">
        <v>121</v>
      </c>
      <c r="D369" s="6"/>
      <c r="E369" s="188">
        <f>SUM(E364:E367)</f>
        <v>11300</v>
      </c>
      <c r="F369" s="191">
        <f t="shared" ref="F369:G369" si="33">SUM(F364:F367)</f>
        <v>11616</v>
      </c>
      <c r="G369" s="192">
        <f t="shared" si="33"/>
        <v>23417</v>
      </c>
      <c r="H369" s="120">
        <f t="shared" si="30"/>
        <v>4.7081607379254473E-2</v>
      </c>
      <c r="I369" s="109">
        <f t="shared" si="32"/>
        <v>1102.510000000002</v>
      </c>
      <c r="J369" s="93">
        <f>SUM(J364:J368)</f>
        <v>24519.510000000002</v>
      </c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</row>
    <row r="370" spans="1:23" s="4" customFormat="1">
      <c r="C370" s="51"/>
      <c r="E370" s="184"/>
      <c r="F370" s="185"/>
      <c r="G370" s="187"/>
      <c r="H370" s="152"/>
      <c r="I370" s="151"/>
      <c r="J370" s="94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</row>
    <row r="371" spans="1:23" s="4" customFormat="1">
      <c r="B371" s="6"/>
      <c r="C371" s="50" t="s">
        <v>122</v>
      </c>
      <c r="D371" s="6"/>
      <c r="E371" s="188"/>
      <c r="F371" s="189"/>
      <c r="G371" s="190"/>
      <c r="H371" s="120"/>
      <c r="I371" s="109"/>
      <c r="J371" s="93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</row>
    <row r="372" spans="1:23" s="4" customFormat="1">
      <c r="B372" s="4">
        <v>940</v>
      </c>
      <c r="C372" s="51">
        <v>5205351</v>
      </c>
      <c r="D372" s="4" t="s">
        <v>226</v>
      </c>
      <c r="E372" s="184">
        <v>120000</v>
      </c>
      <c r="F372" s="185">
        <v>100000</v>
      </c>
      <c r="G372" s="186">
        <v>100000</v>
      </c>
      <c r="H372" s="152">
        <f t="shared" si="30"/>
        <v>0</v>
      </c>
      <c r="I372" s="151">
        <f t="shared" si="32"/>
        <v>0</v>
      </c>
      <c r="J372" s="123">
        <v>100000</v>
      </c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</row>
    <row r="373" spans="1:23" s="4" customFormat="1">
      <c r="B373" s="4">
        <v>830</v>
      </c>
      <c r="C373" s="51">
        <v>5605623</v>
      </c>
      <c r="D373" s="4" t="s">
        <v>310</v>
      </c>
      <c r="E373" s="184">
        <v>1231</v>
      </c>
      <c r="F373" s="185">
        <v>1231</v>
      </c>
      <c r="G373" s="186">
        <v>1231</v>
      </c>
      <c r="H373" s="152">
        <f t="shared" si="30"/>
        <v>0.13647441104792851</v>
      </c>
      <c r="I373" s="151">
        <f t="shared" si="32"/>
        <v>168</v>
      </c>
      <c r="J373" s="94">
        <v>1399</v>
      </c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</row>
    <row r="374" spans="1:23" s="6" customFormat="1">
      <c r="A374" s="4"/>
      <c r="B374" s="4"/>
      <c r="C374" s="51"/>
      <c r="D374" s="4" t="s">
        <v>227</v>
      </c>
      <c r="E374" s="184">
        <v>0</v>
      </c>
      <c r="F374" s="185">
        <v>0</v>
      </c>
      <c r="G374" s="186"/>
      <c r="H374" s="152"/>
      <c r="I374" s="151">
        <f t="shared" si="32"/>
        <v>0</v>
      </c>
      <c r="J374" s="94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</row>
    <row r="375" spans="1:23" s="4" customFormat="1">
      <c r="C375" s="51"/>
      <c r="D375" s="4" t="s">
        <v>415</v>
      </c>
      <c r="E375" s="184">
        <v>0</v>
      </c>
      <c r="F375" s="185">
        <v>0</v>
      </c>
      <c r="G375" s="186"/>
      <c r="H375" s="152"/>
      <c r="I375" s="151">
        <f t="shared" si="32"/>
        <v>0</v>
      </c>
      <c r="J375" s="94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</row>
    <row r="376" spans="1:23" s="4" customFormat="1">
      <c r="C376" s="51"/>
      <c r="D376" s="4" t="s">
        <v>399</v>
      </c>
      <c r="E376" s="184"/>
      <c r="F376" s="185">
        <v>60000</v>
      </c>
      <c r="G376" s="186">
        <v>3000</v>
      </c>
      <c r="H376" s="152">
        <f t="shared" si="30"/>
        <v>0</v>
      </c>
      <c r="I376" s="151">
        <f t="shared" si="32"/>
        <v>0</v>
      </c>
      <c r="J376" s="94">
        <v>3000</v>
      </c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</row>
    <row r="377" spans="1:23" s="4" customFormat="1">
      <c r="B377" s="4">
        <v>940</v>
      </c>
      <c r="C377" s="51">
        <v>5105110</v>
      </c>
      <c r="D377" s="4" t="s">
        <v>392</v>
      </c>
      <c r="E377" s="184">
        <v>75000</v>
      </c>
      <c r="F377" s="185">
        <v>30000</v>
      </c>
      <c r="G377" s="186">
        <v>30000</v>
      </c>
      <c r="H377" s="152">
        <f t="shared" si="30"/>
        <v>-0.33333333333333331</v>
      </c>
      <c r="I377" s="151">
        <f t="shared" si="32"/>
        <v>-10000</v>
      </c>
      <c r="J377" s="123">
        <v>20000</v>
      </c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</row>
    <row r="378" spans="1:23" s="6" customFormat="1">
      <c r="A378" s="4" t="s">
        <v>347</v>
      </c>
      <c r="B378" s="6" t="s">
        <v>3</v>
      </c>
      <c r="C378" s="50" t="s">
        <v>123</v>
      </c>
      <c r="E378" s="188">
        <f>SUM(E372:E377)</f>
        <v>196231</v>
      </c>
      <c r="F378" s="191">
        <f>SUM(F372:F377)</f>
        <v>191231</v>
      </c>
      <c r="G378" s="192">
        <f>SUM(G372:G377)</f>
        <v>134231</v>
      </c>
      <c r="H378" s="120">
        <f t="shared" si="30"/>
        <v>-7.3246865478168235E-2</v>
      </c>
      <c r="I378" s="109">
        <f t="shared" si="32"/>
        <v>-9832</v>
      </c>
      <c r="J378" s="124">
        <f>SUM(J372:J377)</f>
        <v>124399</v>
      </c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</row>
    <row r="379" spans="1:23" s="4" customFormat="1">
      <c r="C379" s="51"/>
      <c r="E379" s="184"/>
      <c r="F379" s="185"/>
      <c r="G379" s="187"/>
      <c r="H379" s="152"/>
      <c r="I379" s="151"/>
      <c r="J379" s="94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</row>
    <row r="380" spans="1:23" s="4" customFormat="1">
      <c r="B380" s="6"/>
      <c r="C380" s="50" t="s">
        <v>124</v>
      </c>
      <c r="D380" s="6"/>
      <c r="E380" s="188"/>
      <c r="F380" s="189"/>
      <c r="G380" s="190"/>
      <c r="H380" s="120"/>
      <c r="I380" s="109"/>
      <c r="J380" s="93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</row>
    <row r="381" spans="1:23" s="4" customFormat="1">
      <c r="B381" s="5">
        <v>300</v>
      </c>
      <c r="C381" s="51">
        <v>5715700</v>
      </c>
      <c r="D381" s="4" t="s">
        <v>396</v>
      </c>
      <c r="E381" s="184">
        <v>8086312</v>
      </c>
      <c r="F381" s="185">
        <v>8043952</v>
      </c>
      <c r="G381" s="186">
        <v>8261472</v>
      </c>
      <c r="H381" s="152">
        <f t="shared" si="30"/>
        <v>2.4516938385798558E-2</v>
      </c>
      <c r="I381" s="151">
        <f t="shared" si="32"/>
        <v>202546</v>
      </c>
      <c r="J381" s="123">
        <f>8464018</f>
        <v>8464018</v>
      </c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</row>
    <row r="382" spans="1:23" s="4" customFormat="1">
      <c r="B382" s="4">
        <v>300</v>
      </c>
      <c r="C382" s="51">
        <v>5715111</v>
      </c>
      <c r="D382" s="4" t="s">
        <v>308</v>
      </c>
      <c r="E382" s="184">
        <v>924</v>
      </c>
      <c r="F382" s="185">
        <v>924</v>
      </c>
      <c r="G382" s="186">
        <v>938</v>
      </c>
      <c r="H382" s="152">
        <f t="shared" si="30"/>
        <v>0.27931769722814498</v>
      </c>
      <c r="I382" s="151">
        <f t="shared" si="32"/>
        <v>262</v>
      </c>
      <c r="J382" s="123">
        <v>1200</v>
      </c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</row>
    <row r="383" spans="1:23" s="4" customFormat="1">
      <c r="B383" s="4">
        <v>300</v>
      </c>
      <c r="C383" s="51" t="s">
        <v>381</v>
      </c>
      <c r="D383" s="4" t="s">
        <v>404</v>
      </c>
      <c r="E383" s="184"/>
      <c r="F383" s="185">
        <v>163000</v>
      </c>
      <c r="G383" s="186">
        <v>152000</v>
      </c>
      <c r="H383" s="152">
        <f t="shared" si="30"/>
        <v>0.16702631578947369</v>
      </c>
      <c r="I383" s="151">
        <f t="shared" si="32"/>
        <v>25388</v>
      </c>
      <c r="J383" s="123">
        <v>177388</v>
      </c>
      <c r="K383" s="69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</row>
    <row r="384" spans="1:23" s="4" customFormat="1">
      <c r="B384" s="4">
        <v>300</v>
      </c>
      <c r="C384" s="51">
        <v>5715200</v>
      </c>
      <c r="D384" s="4" t="s">
        <v>339</v>
      </c>
      <c r="E384" s="184">
        <v>902588</v>
      </c>
      <c r="F384" s="185">
        <v>918685</v>
      </c>
      <c r="G384" s="186">
        <v>918685</v>
      </c>
      <c r="H384" s="152">
        <f t="shared" si="30"/>
        <v>5.2961570070263475E-2</v>
      </c>
      <c r="I384" s="151">
        <f t="shared" si="32"/>
        <v>48655</v>
      </c>
      <c r="J384" s="123">
        <v>967340</v>
      </c>
      <c r="K384" s="182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</row>
    <row r="385" spans="1:23" s="4" customFormat="1">
      <c r="B385" s="4">
        <v>300</v>
      </c>
      <c r="C385" s="51">
        <v>5715745</v>
      </c>
      <c r="D385" s="4" t="s">
        <v>181</v>
      </c>
      <c r="E385" s="184">
        <v>550013</v>
      </c>
      <c r="F385" s="185">
        <v>530413</v>
      </c>
      <c r="G385" s="186">
        <v>599956</v>
      </c>
      <c r="H385" s="152">
        <f t="shared" si="30"/>
        <v>2.9542166425537874E-2</v>
      </c>
      <c r="I385" s="151">
        <f t="shared" si="32"/>
        <v>17724</v>
      </c>
      <c r="J385" s="123">
        <v>617680</v>
      </c>
      <c r="K385" s="206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</row>
    <row r="386" spans="1:23" s="4" customFormat="1">
      <c r="B386" s="4">
        <v>300</v>
      </c>
      <c r="C386" s="159">
        <v>5715740</v>
      </c>
      <c r="D386" s="4" t="s">
        <v>340</v>
      </c>
      <c r="E386" s="184">
        <v>47407.5</v>
      </c>
      <c r="F386" s="185">
        <v>52463</v>
      </c>
      <c r="G386" s="186">
        <v>54300</v>
      </c>
      <c r="H386" s="152">
        <f t="shared" si="30"/>
        <v>-0.12878453038674034</v>
      </c>
      <c r="I386" s="151">
        <f t="shared" si="32"/>
        <v>-6993</v>
      </c>
      <c r="J386" s="123">
        <v>47307</v>
      </c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</row>
    <row r="387" spans="1:23" s="4" customFormat="1">
      <c r="B387" s="4">
        <v>300</v>
      </c>
      <c r="C387" s="159">
        <v>5715740</v>
      </c>
      <c r="D387" s="4" t="s">
        <v>341</v>
      </c>
      <c r="E387" s="184">
        <v>69115.199999999997</v>
      </c>
      <c r="F387" s="185">
        <v>69071</v>
      </c>
      <c r="G387" s="186">
        <v>71500</v>
      </c>
      <c r="H387" s="152">
        <f t="shared" si="30"/>
        <v>0.15709090909090909</v>
      </c>
      <c r="I387" s="151">
        <f t="shared" si="32"/>
        <v>11232</v>
      </c>
      <c r="J387" s="123">
        <v>82732</v>
      </c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</row>
    <row r="388" spans="1:23" s="4" customFormat="1">
      <c r="B388" s="4">
        <v>300</v>
      </c>
      <c r="C388" s="51">
        <v>5605600</v>
      </c>
      <c r="D388" s="4" t="s">
        <v>306</v>
      </c>
      <c r="E388" s="184">
        <v>2684465</v>
      </c>
      <c r="F388" s="185">
        <v>2552594</v>
      </c>
      <c r="G388" s="193">
        <v>2694331</v>
      </c>
      <c r="H388" s="152">
        <f t="shared" si="30"/>
        <v>3.1690983772966273E-2</v>
      </c>
      <c r="I388" s="151">
        <f t="shared" si="32"/>
        <v>85386</v>
      </c>
      <c r="J388" s="123">
        <f>3026221-246504</f>
        <v>2779717</v>
      </c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</row>
    <row r="389" spans="1:23" s="4" customFormat="1">
      <c r="B389" s="4">
        <v>301</v>
      </c>
      <c r="C389" s="51">
        <v>5605600</v>
      </c>
      <c r="D389" s="4" t="s">
        <v>337</v>
      </c>
      <c r="E389" s="184">
        <v>805960</v>
      </c>
      <c r="F389" s="185">
        <v>991871</v>
      </c>
      <c r="G389" s="186">
        <v>969035</v>
      </c>
      <c r="H389" s="152">
        <f t="shared" si="30"/>
        <v>9.8238969696656978E-2</v>
      </c>
      <c r="I389" s="151">
        <f t="shared" si="32"/>
        <v>95197</v>
      </c>
      <c r="J389" s="123">
        <v>1064232</v>
      </c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</row>
    <row r="390" spans="1:23" s="4" customFormat="1">
      <c r="B390" s="4">
        <v>308</v>
      </c>
      <c r="C390" s="51">
        <v>5605600</v>
      </c>
      <c r="D390" s="4" t="s">
        <v>307</v>
      </c>
      <c r="E390" s="184">
        <v>26587</v>
      </c>
      <c r="F390" s="185">
        <v>72451</v>
      </c>
      <c r="G390" s="186">
        <v>137950</v>
      </c>
      <c r="H390" s="152">
        <f t="shared" si="30"/>
        <v>0.11306270387821675</v>
      </c>
      <c r="I390" s="151">
        <f t="shared" si="32"/>
        <v>15597</v>
      </c>
      <c r="J390" s="123">
        <v>153547</v>
      </c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</row>
    <row r="391" spans="1:23" s="4" customFormat="1">
      <c r="B391" s="4">
        <v>309</v>
      </c>
      <c r="C391" s="51" t="s">
        <v>381</v>
      </c>
      <c r="D391" s="4" t="s">
        <v>397</v>
      </c>
      <c r="E391" s="184">
        <v>153195</v>
      </c>
      <c r="F391" s="185">
        <v>145333</v>
      </c>
      <c r="G391" s="193">
        <v>110582</v>
      </c>
      <c r="H391" s="152">
        <f t="shared" si="30"/>
        <v>1.229151218100595</v>
      </c>
      <c r="I391" s="151">
        <f t="shared" si="32"/>
        <v>135922</v>
      </c>
      <c r="J391" s="126">
        <v>246504</v>
      </c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</row>
    <row r="392" spans="1:23" s="4" customFormat="1">
      <c r="C392" s="51"/>
      <c r="D392" s="4" t="s">
        <v>446</v>
      </c>
      <c r="E392" s="184"/>
      <c r="F392" s="201">
        <v>500000</v>
      </c>
      <c r="G392" s="187"/>
      <c r="H392" s="152"/>
      <c r="I392" s="151">
        <f t="shared" si="32"/>
        <v>0</v>
      </c>
      <c r="J392" s="94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</row>
    <row r="393" spans="1:23" s="4" customFormat="1">
      <c r="A393" s="4" t="s">
        <v>351</v>
      </c>
      <c r="B393" s="6" t="s">
        <v>3</v>
      </c>
      <c r="C393" s="50" t="s">
        <v>125</v>
      </c>
      <c r="D393" s="6"/>
      <c r="E393" s="188">
        <f>SUM(E381:E391)</f>
        <v>13326566.699999999</v>
      </c>
      <c r="F393" s="191">
        <f>SUM(F381:F392)</f>
        <v>14040757</v>
      </c>
      <c r="G393" s="192">
        <f>SUM(G381:G391)</f>
        <v>13970749</v>
      </c>
      <c r="H393" s="120">
        <f t="shared" si="30"/>
        <v>4.5159783487628329E-2</v>
      </c>
      <c r="I393" s="109">
        <f t="shared" si="32"/>
        <v>630916</v>
      </c>
      <c r="J393" s="93">
        <f>SUM(J381:J392)</f>
        <v>14601665</v>
      </c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</row>
    <row r="394" spans="1:23" s="4" customFormat="1">
      <c r="C394" s="51"/>
      <c r="E394" s="184"/>
      <c r="F394" s="185"/>
      <c r="G394" s="187"/>
      <c r="H394" s="152"/>
      <c r="I394" s="151"/>
      <c r="J394" s="94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</row>
    <row r="395" spans="1:23" s="4" customFormat="1">
      <c r="B395" s="6">
        <v>420</v>
      </c>
      <c r="C395" s="50" t="s">
        <v>192</v>
      </c>
      <c r="D395" s="6"/>
      <c r="E395" s="188"/>
      <c r="F395" s="189"/>
      <c r="G395" s="190"/>
      <c r="H395" s="120"/>
      <c r="I395" s="109"/>
      <c r="J395" s="93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</row>
    <row r="396" spans="1:23" s="4" customFormat="1">
      <c r="B396" s="4">
        <v>420</v>
      </c>
      <c r="C396" s="51">
        <v>5105111</v>
      </c>
      <c r="D396" s="4" t="s">
        <v>103</v>
      </c>
      <c r="E396" s="184">
        <v>65895</v>
      </c>
      <c r="F396" s="185">
        <v>67213</v>
      </c>
      <c r="G396" s="186">
        <v>68221</v>
      </c>
      <c r="H396" s="152">
        <f t="shared" si="30"/>
        <v>3.6645607657466175E-2</v>
      </c>
      <c r="I396" s="151">
        <f t="shared" si="32"/>
        <v>2500</v>
      </c>
      <c r="J396" s="123">
        <f>68221+2500</f>
        <v>70721</v>
      </c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</row>
    <row r="397" spans="1:23" s="4" customFormat="1">
      <c r="B397" s="4">
        <v>420</v>
      </c>
      <c r="C397" s="51"/>
      <c r="D397" s="4" t="s">
        <v>39</v>
      </c>
      <c r="E397" s="184">
        <v>0</v>
      </c>
      <c r="F397" s="185">
        <v>9000</v>
      </c>
      <c r="G397" s="193">
        <v>9000</v>
      </c>
      <c r="H397" s="152">
        <f t="shared" si="30"/>
        <v>0</v>
      </c>
      <c r="I397" s="151">
        <f t="shared" si="32"/>
        <v>0</v>
      </c>
      <c r="J397" s="123">
        <v>9000</v>
      </c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</row>
    <row r="398" spans="1:23" s="4" customFormat="1">
      <c r="B398" s="4">
        <v>420</v>
      </c>
      <c r="C398" s="51">
        <v>5105110</v>
      </c>
      <c r="D398" s="4" t="s">
        <v>87</v>
      </c>
      <c r="E398" s="184">
        <v>458188</v>
      </c>
      <c r="F398" s="185">
        <v>456178</v>
      </c>
      <c r="G398" s="193">
        <v>373546</v>
      </c>
      <c r="H398" s="152">
        <f t="shared" si="30"/>
        <v>0.3736782083063398</v>
      </c>
      <c r="I398" s="151">
        <f t="shared" si="32"/>
        <v>139586</v>
      </c>
      <c r="J398" s="160">
        <v>513132</v>
      </c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</row>
    <row r="399" spans="1:23" s="4" customFormat="1">
      <c r="B399" s="4">
        <v>420</v>
      </c>
      <c r="C399" s="51"/>
      <c r="D399" s="4" t="s">
        <v>126</v>
      </c>
      <c r="E399" s="184">
        <v>0</v>
      </c>
      <c r="F399" s="185">
        <v>0</v>
      </c>
      <c r="G399" s="193">
        <v>68537</v>
      </c>
      <c r="H399" s="152">
        <f t="shared" si="30"/>
        <v>-1</v>
      </c>
      <c r="I399" s="151">
        <f t="shared" si="32"/>
        <v>-68537</v>
      </c>
      <c r="J399" s="123"/>
      <c r="K399" s="69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</row>
    <row r="400" spans="1:23" s="4" customFormat="1">
      <c r="B400" s="4">
        <v>420</v>
      </c>
      <c r="C400" s="51"/>
      <c r="D400" s="4" t="s">
        <v>13</v>
      </c>
      <c r="E400" s="184">
        <v>0</v>
      </c>
      <c r="F400" s="185">
        <v>0</v>
      </c>
      <c r="G400" s="186">
        <v>0</v>
      </c>
      <c r="H400" s="152"/>
      <c r="I400" s="151">
        <f t="shared" si="32"/>
        <v>0</v>
      </c>
      <c r="J400" s="123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</row>
    <row r="401" spans="1:23" s="4" customFormat="1">
      <c r="B401" s="4">
        <v>420</v>
      </c>
      <c r="C401" s="51"/>
      <c r="D401" s="4" t="s">
        <v>412</v>
      </c>
      <c r="E401" s="184">
        <v>0</v>
      </c>
      <c r="F401" s="185">
        <v>0</v>
      </c>
      <c r="G401" s="193">
        <v>26641</v>
      </c>
      <c r="H401" s="152">
        <f t="shared" si="30"/>
        <v>-1</v>
      </c>
      <c r="I401" s="151">
        <f t="shared" si="32"/>
        <v>-26641</v>
      </c>
      <c r="J401" s="123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</row>
    <row r="402" spans="1:23" s="4" customFormat="1">
      <c r="B402" s="4">
        <v>420</v>
      </c>
      <c r="C402" s="51"/>
      <c r="D402" s="4" t="s">
        <v>14</v>
      </c>
      <c r="E402" s="184">
        <v>0</v>
      </c>
      <c r="F402" s="185">
        <v>0</v>
      </c>
      <c r="G402" s="193">
        <v>16000</v>
      </c>
      <c r="H402" s="152">
        <f t="shared" si="30"/>
        <v>-1</v>
      </c>
      <c r="I402" s="151">
        <f t="shared" si="32"/>
        <v>-16000</v>
      </c>
      <c r="J402" s="123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</row>
    <row r="403" spans="1:23" s="4" customFormat="1">
      <c r="B403" s="4">
        <v>420</v>
      </c>
      <c r="C403" s="51"/>
      <c r="D403" s="4" t="s">
        <v>15</v>
      </c>
      <c r="E403" s="184">
        <v>0</v>
      </c>
      <c r="F403" s="185">
        <v>0</v>
      </c>
      <c r="G403" s="193">
        <v>10000</v>
      </c>
      <c r="H403" s="152">
        <f t="shared" si="30"/>
        <v>-1</v>
      </c>
      <c r="I403" s="151">
        <f t="shared" si="32"/>
        <v>-10000</v>
      </c>
      <c r="J403" s="123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</row>
    <row r="404" spans="1:23" s="4" customFormat="1">
      <c r="B404" s="4">
        <v>420</v>
      </c>
      <c r="C404" s="51">
        <v>5705156</v>
      </c>
      <c r="D404" s="4" t="s">
        <v>439</v>
      </c>
      <c r="E404" s="184">
        <v>18000</v>
      </c>
      <c r="F404" s="185">
        <v>21115</v>
      </c>
      <c r="G404" s="186">
        <v>21355</v>
      </c>
      <c r="H404" s="152">
        <f t="shared" si="30"/>
        <v>3.0203699367829549E-2</v>
      </c>
      <c r="I404" s="151">
        <f t="shared" si="32"/>
        <v>645</v>
      </c>
      <c r="J404" s="123">
        <v>22000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</row>
    <row r="405" spans="1:23" s="4" customFormat="1">
      <c r="B405" s="4">
        <v>420</v>
      </c>
      <c r="C405" s="51"/>
      <c r="D405" s="4" t="s">
        <v>88</v>
      </c>
      <c r="E405" s="184">
        <v>0</v>
      </c>
      <c r="F405" s="185">
        <v>0</v>
      </c>
      <c r="G405" s="186">
        <v>0</v>
      </c>
      <c r="H405" s="152"/>
      <c r="I405" s="151">
        <f t="shared" si="32"/>
        <v>0</v>
      </c>
      <c r="J405" s="123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</row>
    <row r="406" spans="1:23" s="4" customFormat="1">
      <c r="B406" s="4">
        <v>420</v>
      </c>
      <c r="C406" s="51"/>
      <c r="D406" s="4" t="s">
        <v>63</v>
      </c>
      <c r="E406" s="184">
        <v>0</v>
      </c>
      <c r="F406" s="185">
        <v>0</v>
      </c>
      <c r="G406" s="186">
        <v>0</v>
      </c>
      <c r="H406" s="152"/>
      <c r="I406" s="151">
        <f t="shared" si="32"/>
        <v>0</v>
      </c>
      <c r="J406" s="123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</row>
    <row r="407" spans="1:23" s="4" customFormat="1">
      <c r="B407" s="4">
        <v>420</v>
      </c>
      <c r="C407" s="51">
        <v>5705244</v>
      </c>
      <c r="D407" s="4" t="s">
        <v>64</v>
      </c>
      <c r="E407" s="184">
        <v>18500</v>
      </c>
      <c r="F407" s="185">
        <v>29500</v>
      </c>
      <c r="G407" s="186">
        <v>30000</v>
      </c>
      <c r="H407" s="152">
        <f t="shared" ref="H407:H469" si="34">(J407-G407)/G407</f>
        <v>1.6666666666666666E-2</v>
      </c>
      <c r="I407" s="151">
        <f t="shared" si="32"/>
        <v>500</v>
      </c>
      <c r="J407" s="123">
        <v>30500</v>
      </c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</row>
    <row r="408" spans="1:23" s="4" customFormat="1">
      <c r="B408" s="4">
        <v>420</v>
      </c>
      <c r="C408" s="51">
        <v>5705242</v>
      </c>
      <c r="D408" s="4" t="s">
        <v>97</v>
      </c>
      <c r="E408" s="184">
        <v>51500</v>
      </c>
      <c r="F408" s="185">
        <v>60000</v>
      </c>
      <c r="G408" s="186">
        <v>60000</v>
      </c>
      <c r="H408" s="152">
        <f t="shared" si="34"/>
        <v>0.03</v>
      </c>
      <c r="I408" s="151">
        <f t="shared" si="32"/>
        <v>1800</v>
      </c>
      <c r="J408" s="123">
        <v>61800</v>
      </c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</row>
    <row r="409" spans="1:23" s="4" customFormat="1">
      <c r="B409" s="4">
        <v>420</v>
      </c>
      <c r="C409" s="51">
        <v>5705242</v>
      </c>
      <c r="D409" s="4" t="s">
        <v>98</v>
      </c>
      <c r="E409" s="184">
        <v>1000</v>
      </c>
      <c r="F409" s="185">
        <v>0</v>
      </c>
      <c r="G409" s="186">
        <v>0</v>
      </c>
      <c r="H409" s="152"/>
      <c r="I409" s="151">
        <f t="shared" si="32"/>
        <v>0</v>
      </c>
      <c r="J409" s="123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</row>
    <row r="410" spans="1:23" s="4" customFormat="1">
      <c r="B410" s="4">
        <v>420</v>
      </c>
      <c r="C410" s="51">
        <v>5705531</v>
      </c>
      <c r="D410" s="4" t="s">
        <v>127</v>
      </c>
      <c r="E410" s="184">
        <v>13000</v>
      </c>
      <c r="F410" s="185">
        <v>0</v>
      </c>
      <c r="G410" s="186">
        <v>0</v>
      </c>
      <c r="H410" s="152"/>
      <c r="I410" s="151">
        <f t="shared" si="32"/>
        <v>0</v>
      </c>
      <c r="J410" s="123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</row>
    <row r="411" spans="1:23" s="4" customFormat="1">
      <c r="B411" s="4">
        <v>420</v>
      </c>
      <c r="C411" s="51">
        <v>5705248</v>
      </c>
      <c r="D411" s="4" t="s">
        <v>326</v>
      </c>
      <c r="E411" s="184">
        <v>67000</v>
      </c>
      <c r="F411" s="185">
        <v>69680</v>
      </c>
      <c r="G411" s="186">
        <v>75000</v>
      </c>
      <c r="H411" s="152">
        <f t="shared" si="34"/>
        <v>0.05</v>
      </c>
      <c r="I411" s="151">
        <f t="shared" si="32"/>
        <v>3750</v>
      </c>
      <c r="J411" s="123">
        <v>78750</v>
      </c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</row>
    <row r="412" spans="1:23" s="6" customFormat="1">
      <c r="A412" s="4"/>
      <c r="B412" s="4">
        <v>420</v>
      </c>
      <c r="C412" s="51">
        <v>5705244</v>
      </c>
      <c r="D412" s="4" t="s">
        <v>128</v>
      </c>
      <c r="E412" s="184">
        <v>2000</v>
      </c>
      <c r="F412" s="185">
        <v>0</v>
      </c>
      <c r="G412" s="186">
        <v>0</v>
      </c>
      <c r="H412" s="152"/>
      <c r="I412" s="151">
        <f t="shared" si="32"/>
        <v>0</v>
      </c>
      <c r="J412" s="123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</row>
    <row r="413" spans="1:23" s="4" customFormat="1">
      <c r="B413" s="4">
        <v>420</v>
      </c>
      <c r="C413" s="51">
        <v>5705292</v>
      </c>
      <c r="D413" s="4" t="s">
        <v>129</v>
      </c>
      <c r="E413" s="184">
        <v>56000</v>
      </c>
      <c r="F413" s="185">
        <v>63000</v>
      </c>
      <c r="G413" s="186">
        <v>63000</v>
      </c>
      <c r="H413" s="152">
        <f t="shared" si="34"/>
        <v>2.8571428571428571E-2</v>
      </c>
      <c r="I413" s="151">
        <f t="shared" si="32"/>
        <v>1800</v>
      </c>
      <c r="J413" s="123">
        <v>64800</v>
      </c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</row>
    <row r="414" spans="1:23" s="6" customFormat="1">
      <c r="A414" s="4"/>
      <c r="B414" s="4">
        <v>420</v>
      </c>
      <c r="C414" s="51"/>
      <c r="D414" s="4" t="s">
        <v>18</v>
      </c>
      <c r="E414" s="184">
        <v>0</v>
      </c>
      <c r="F414" s="185">
        <v>0</v>
      </c>
      <c r="G414" s="186">
        <v>0</v>
      </c>
      <c r="H414" s="152"/>
      <c r="I414" s="151">
        <f t="shared" si="32"/>
        <v>0</v>
      </c>
      <c r="J414" s="123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</row>
    <row r="415" spans="1:23" s="6" customFormat="1">
      <c r="A415" s="4"/>
      <c r="B415" s="4">
        <v>420</v>
      </c>
      <c r="C415" s="51">
        <v>5705420</v>
      </c>
      <c r="D415" s="4" t="s">
        <v>19</v>
      </c>
      <c r="E415" s="184">
        <v>1700</v>
      </c>
      <c r="F415" s="185">
        <v>0</v>
      </c>
      <c r="G415" s="186">
        <v>0</v>
      </c>
      <c r="H415" s="152"/>
      <c r="I415" s="151">
        <f t="shared" si="32"/>
        <v>0</v>
      </c>
      <c r="J415" s="123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</row>
    <row r="416" spans="1:23" s="4" customFormat="1">
      <c r="B416" s="4">
        <v>420</v>
      </c>
      <c r="C416" s="51">
        <v>5705420</v>
      </c>
      <c r="D416" s="4" t="s">
        <v>20</v>
      </c>
      <c r="E416" s="184">
        <v>500</v>
      </c>
      <c r="F416" s="185">
        <v>0</v>
      </c>
      <c r="G416" s="186">
        <v>0</v>
      </c>
      <c r="H416" s="152"/>
      <c r="I416" s="151">
        <f t="shared" si="32"/>
        <v>0</v>
      </c>
      <c r="J416" s="123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</row>
    <row r="417" spans="1:23" s="4" customFormat="1">
      <c r="B417" s="4">
        <v>420</v>
      </c>
      <c r="C417" s="51">
        <v>5705301</v>
      </c>
      <c r="D417" s="4" t="s">
        <v>130</v>
      </c>
      <c r="E417" s="184">
        <v>4500</v>
      </c>
      <c r="F417" s="185">
        <v>4500</v>
      </c>
      <c r="G417" s="186">
        <v>4500</v>
      </c>
      <c r="H417" s="152">
        <f t="shared" si="34"/>
        <v>0.1111111111111111</v>
      </c>
      <c r="I417" s="151">
        <f t="shared" si="32"/>
        <v>500</v>
      </c>
      <c r="J417" s="123">
        <v>5000</v>
      </c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</row>
    <row r="418" spans="1:23" s="6" customFormat="1">
      <c r="A418" s="4"/>
      <c r="B418" s="4">
        <v>420</v>
      </c>
      <c r="C418" s="51"/>
      <c r="D418" s="4" t="s">
        <v>21</v>
      </c>
      <c r="E418" s="184">
        <v>0</v>
      </c>
      <c r="F418" s="185">
        <v>0</v>
      </c>
      <c r="G418" s="186">
        <v>0</v>
      </c>
      <c r="H418" s="152"/>
      <c r="I418" s="151">
        <f t="shared" si="32"/>
        <v>0</v>
      </c>
      <c r="J418" s="123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</row>
    <row r="419" spans="1:23" s="4" customFormat="1">
      <c r="B419" s="4">
        <v>420</v>
      </c>
      <c r="C419" s="51">
        <v>5705244</v>
      </c>
      <c r="D419" s="4" t="s">
        <v>273</v>
      </c>
      <c r="E419" s="184">
        <v>8000</v>
      </c>
      <c r="F419" s="185">
        <v>0</v>
      </c>
      <c r="G419" s="186">
        <v>0</v>
      </c>
      <c r="H419" s="152"/>
      <c r="I419" s="151">
        <f t="shared" si="32"/>
        <v>0</v>
      </c>
      <c r="J419" s="123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</row>
    <row r="420" spans="1:23" s="6" customFormat="1">
      <c r="A420" s="4"/>
      <c r="B420" s="4">
        <v>420</v>
      </c>
      <c r="C420" s="51">
        <v>5705420</v>
      </c>
      <c r="D420" s="4" t="s">
        <v>7</v>
      </c>
      <c r="E420" s="184">
        <v>4500</v>
      </c>
      <c r="F420" s="185">
        <v>6000</v>
      </c>
      <c r="G420" s="186">
        <v>6200</v>
      </c>
      <c r="H420" s="152">
        <f t="shared" si="34"/>
        <v>0</v>
      </c>
      <c r="I420" s="151">
        <f t="shared" ref="I420:I482" si="35">J420-G420</f>
        <v>0</v>
      </c>
      <c r="J420" s="123">
        <v>6200</v>
      </c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</row>
    <row r="421" spans="1:23" s="4" customFormat="1">
      <c r="B421" s="4">
        <v>420</v>
      </c>
      <c r="C421" s="51">
        <v>5705242</v>
      </c>
      <c r="D421" s="4" t="s">
        <v>376</v>
      </c>
      <c r="E421" s="184">
        <v>6000</v>
      </c>
      <c r="F421" s="185">
        <v>0</v>
      </c>
      <c r="G421" s="186">
        <v>0</v>
      </c>
      <c r="H421" s="152"/>
      <c r="I421" s="151">
        <f t="shared" si="35"/>
        <v>0</v>
      </c>
      <c r="J421" s="123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</row>
    <row r="422" spans="1:23" s="4" customFormat="1">
      <c r="B422" s="4">
        <v>420</v>
      </c>
      <c r="C422" s="51">
        <v>5705156</v>
      </c>
      <c r="D422" s="4" t="s">
        <v>131</v>
      </c>
      <c r="E422" s="184">
        <v>2500</v>
      </c>
      <c r="F422" s="185">
        <v>0</v>
      </c>
      <c r="G422" s="186">
        <v>0</v>
      </c>
      <c r="H422" s="152"/>
      <c r="I422" s="151">
        <f t="shared" si="35"/>
        <v>0</v>
      </c>
      <c r="J422" s="123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</row>
    <row r="423" spans="1:23" s="6" customFormat="1">
      <c r="A423" s="4"/>
      <c r="B423" s="4">
        <v>420</v>
      </c>
      <c r="C423" s="51">
        <v>5705531</v>
      </c>
      <c r="D423" s="4" t="s">
        <v>132</v>
      </c>
      <c r="E423" s="184">
        <v>2000</v>
      </c>
      <c r="F423" s="185">
        <v>0</v>
      </c>
      <c r="G423" s="186">
        <v>0</v>
      </c>
      <c r="H423" s="152"/>
      <c r="I423" s="151">
        <f t="shared" si="35"/>
        <v>0</v>
      </c>
      <c r="J423" s="123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</row>
    <row r="424" spans="1:23" s="4" customFormat="1">
      <c r="B424" s="4">
        <v>420</v>
      </c>
      <c r="C424" s="51">
        <v>5705301</v>
      </c>
      <c r="D424" s="4" t="s">
        <v>309</v>
      </c>
      <c r="E424" s="184">
        <v>5000</v>
      </c>
      <c r="F424" s="185">
        <v>5000</v>
      </c>
      <c r="G424" s="186">
        <v>0</v>
      </c>
      <c r="H424" s="152"/>
      <c r="I424" s="151">
        <f t="shared" si="35"/>
        <v>0</v>
      </c>
      <c r="J424" s="123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</row>
    <row r="425" spans="1:23" s="6" customFormat="1">
      <c r="A425" s="4"/>
      <c r="B425" s="4">
        <v>420</v>
      </c>
      <c r="C425" s="51">
        <v>5705700</v>
      </c>
      <c r="D425" s="4" t="s">
        <v>135</v>
      </c>
      <c r="E425" s="184">
        <v>75000</v>
      </c>
      <c r="F425" s="185">
        <v>75000</v>
      </c>
      <c r="G425" s="186">
        <v>75000</v>
      </c>
      <c r="H425" s="152">
        <f t="shared" si="34"/>
        <v>0</v>
      </c>
      <c r="I425" s="151">
        <f t="shared" si="35"/>
        <v>0</v>
      </c>
      <c r="J425" s="123">
        <v>75000</v>
      </c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</row>
    <row r="426" spans="1:23" s="4" customFormat="1">
      <c r="B426" s="4">
        <v>420</v>
      </c>
      <c r="C426" s="51">
        <v>5705531</v>
      </c>
      <c r="D426" s="4" t="s">
        <v>133</v>
      </c>
      <c r="E426" s="184">
        <v>5000</v>
      </c>
      <c r="F426" s="185">
        <v>25000</v>
      </c>
      <c r="G426" s="186">
        <v>30000</v>
      </c>
      <c r="H426" s="152">
        <f t="shared" si="34"/>
        <v>3.3333333333333333E-2</v>
      </c>
      <c r="I426" s="151">
        <f t="shared" si="35"/>
        <v>1000</v>
      </c>
      <c r="J426" s="123">
        <v>31000</v>
      </c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</row>
    <row r="427" spans="1:23" s="4" customFormat="1">
      <c r="B427" s="4">
        <v>420</v>
      </c>
      <c r="C427" s="51"/>
      <c r="D427" s="4" t="s">
        <v>8</v>
      </c>
      <c r="E427" s="184">
        <v>0</v>
      </c>
      <c r="F427" s="185">
        <v>0</v>
      </c>
      <c r="G427" s="186">
        <v>0</v>
      </c>
      <c r="H427" s="152"/>
      <c r="I427" s="151">
        <f t="shared" si="35"/>
        <v>0</v>
      </c>
      <c r="J427" s="123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</row>
    <row r="428" spans="1:23" s="4" customFormat="1">
      <c r="B428" s="4">
        <v>420</v>
      </c>
      <c r="C428" s="51">
        <v>5705420</v>
      </c>
      <c r="D428" s="4" t="s">
        <v>9</v>
      </c>
      <c r="E428" s="184">
        <v>200</v>
      </c>
      <c r="F428" s="185">
        <v>200</v>
      </c>
      <c r="G428" s="186">
        <v>0</v>
      </c>
      <c r="H428" s="152"/>
      <c r="I428" s="151">
        <f t="shared" si="35"/>
        <v>0</v>
      </c>
      <c r="J428" s="123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</row>
    <row r="429" spans="1:23" s="4" customFormat="1">
      <c r="B429" s="4">
        <v>420</v>
      </c>
      <c r="C429" s="51"/>
      <c r="D429" s="4" t="s">
        <v>23</v>
      </c>
      <c r="E429" s="184">
        <v>0</v>
      </c>
      <c r="F429" s="185">
        <v>0</v>
      </c>
      <c r="G429" s="186">
        <v>0</v>
      </c>
      <c r="H429" s="152"/>
      <c r="I429" s="151">
        <f t="shared" si="35"/>
        <v>0</v>
      </c>
      <c r="J429" s="123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</row>
    <row r="430" spans="1:23" s="4" customFormat="1">
      <c r="B430" s="4">
        <v>420</v>
      </c>
      <c r="C430" s="51">
        <v>5705272</v>
      </c>
      <c r="D430" s="4" t="s">
        <v>134</v>
      </c>
      <c r="E430" s="184">
        <v>5000</v>
      </c>
      <c r="F430" s="185">
        <v>5000</v>
      </c>
      <c r="G430" s="186">
        <v>5000</v>
      </c>
      <c r="H430" s="152">
        <f t="shared" si="34"/>
        <v>0</v>
      </c>
      <c r="I430" s="151">
        <f t="shared" si="35"/>
        <v>0</v>
      </c>
      <c r="J430" s="123">
        <v>5000</v>
      </c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</row>
    <row r="431" spans="1:23" s="4" customFormat="1">
      <c r="C431" s="51"/>
      <c r="E431" s="184"/>
      <c r="F431" s="185"/>
      <c r="G431" s="186"/>
      <c r="H431" s="152"/>
      <c r="I431" s="151"/>
      <c r="J431" s="123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</row>
    <row r="432" spans="1:23" s="4" customFormat="1">
      <c r="A432" s="4" t="s">
        <v>352</v>
      </c>
      <c r="B432" s="6" t="s">
        <v>3</v>
      </c>
      <c r="C432" s="50" t="s">
        <v>343</v>
      </c>
      <c r="D432" s="6"/>
      <c r="E432" s="188">
        <f>SUM(E396:E430)</f>
        <v>870983</v>
      </c>
      <c r="F432" s="191">
        <f t="shared" ref="F432:G432" si="36">SUM(F396:F430)</f>
        <v>896386</v>
      </c>
      <c r="G432" s="192">
        <f t="shared" si="36"/>
        <v>942000</v>
      </c>
      <c r="H432" s="120">
        <f t="shared" si="34"/>
        <v>3.2805732484076436E-2</v>
      </c>
      <c r="I432" s="109">
        <f t="shared" si="35"/>
        <v>30903</v>
      </c>
      <c r="J432" s="93">
        <f>SUM(J396:J431)</f>
        <v>972903</v>
      </c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</row>
    <row r="433" spans="1:23" s="4" customFormat="1">
      <c r="C433" s="51"/>
      <c r="E433" s="184"/>
      <c r="F433" s="185"/>
      <c r="G433" s="187"/>
      <c r="H433" s="152"/>
      <c r="I433" s="151"/>
      <c r="J433" s="94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</row>
    <row r="434" spans="1:23" s="4" customFormat="1">
      <c r="B434" s="6">
        <v>492</v>
      </c>
      <c r="C434" s="50" t="s">
        <v>236</v>
      </c>
      <c r="D434" s="6"/>
      <c r="E434" s="188"/>
      <c r="F434" s="189"/>
      <c r="G434" s="190"/>
      <c r="H434" s="120"/>
      <c r="I434" s="109"/>
      <c r="J434" s="93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</row>
    <row r="435" spans="1:23" s="4" customFormat="1">
      <c r="B435" s="4">
        <v>492</v>
      </c>
      <c r="C435" s="51">
        <v>5705700</v>
      </c>
      <c r="D435" s="4" t="s">
        <v>237</v>
      </c>
      <c r="E435" s="184">
        <v>250</v>
      </c>
      <c r="F435" s="185">
        <v>250</v>
      </c>
      <c r="G435" s="186">
        <v>250</v>
      </c>
      <c r="H435" s="152">
        <f t="shared" si="34"/>
        <v>0</v>
      </c>
      <c r="I435" s="151">
        <f t="shared" si="35"/>
        <v>0</v>
      </c>
      <c r="J435" s="123">
        <v>250</v>
      </c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</row>
    <row r="436" spans="1:23" s="4" customFormat="1">
      <c r="B436" s="4">
        <v>492</v>
      </c>
      <c r="C436" s="51">
        <v>5705700</v>
      </c>
      <c r="D436" s="4" t="s">
        <v>238</v>
      </c>
      <c r="E436" s="184">
        <v>1000</v>
      </c>
      <c r="F436" s="185">
        <v>1000</v>
      </c>
      <c r="G436" s="186">
        <v>1000</v>
      </c>
      <c r="H436" s="152">
        <f t="shared" si="34"/>
        <v>0.5</v>
      </c>
      <c r="I436" s="151">
        <f t="shared" si="35"/>
        <v>500</v>
      </c>
      <c r="J436" s="123">
        <v>1500</v>
      </c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</row>
    <row r="437" spans="1:23" s="4" customFormat="1">
      <c r="C437" s="51"/>
      <c r="E437" s="184"/>
      <c r="F437" s="185"/>
      <c r="G437" s="187"/>
      <c r="H437" s="152"/>
      <c r="I437" s="151">
        <f t="shared" si="35"/>
        <v>0</v>
      </c>
      <c r="J437" s="94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</row>
    <row r="438" spans="1:23" s="4" customFormat="1">
      <c r="A438" s="4" t="s">
        <v>347</v>
      </c>
      <c r="B438" s="6" t="s">
        <v>3</v>
      </c>
      <c r="C438" s="50" t="s">
        <v>236</v>
      </c>
      <c r="D438" s="6"/>
      <c r="E438" s="188">
        <f>SUM(E435:E436)</f>
        <v>1250</v>
      </c>
      <c r="F438" s="191">
        <f t="shared" ref="F438:G438" si="37">SUM(F435:F436)</f>
        <v>1250</v>
      </c>
      <c r="G438" s="192">
        <f t="shared" si="37"/>
        <v>1250</v>
      </c>
      <c r="H438" s="120">
        <f t="shared" si="34"/>
        <v>0.4</v>
      </c>
      <c r="I438" s="109">
        <f t="shared" si="35"/>
        <v>500</v>
      </c>
      <c r="J438" s="93">
        <f>SUM(J435:J437)</f>
        <v>1750</v>
      </c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</row>
    <row r="439" spans="1:23" s="6" customFormat="1">
      <c r="A439" s="4"/>
      <c r="B439" s="4"/>
      <c r="C439" s="51"/>
      <c r="D439" s="4"/>
      <c r="E439" s="184"/>
      <c r="F439" s="185"/>
      <c r="G439" s="187"/>
      <c r="H439" s="152"/>
      <c r="I439" s="151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</row>
    <row r="440" spans="1:23" s="4" customFormat="1">
      <c r="B440" s="6">
        <v>425</v>
      </c>
      <c r="C440" s="50" t="s">
        <v>136</v>
      </c>
      <c r="D440" s="6"/>
      <c r="E440" s="188"/>
      <c r="F440" s="189"/>
      <c r="G440" s="190"/>
      <c r="H440" s="120"/>
      <c r="I440" s="109"/>
      <c r="J440" s="93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</row>
    <row r="441" spans="1:23" s="6" customFormat="1">
      <c r="A441" s="4"/>
      <c r="B441" s="4">
        <v>425</v>
      </c>
      <c r="C441" s="51">
        <v>5705211</v>
      </c>
      <c r="D441" s="4" t="s">
        <v>63</v>
      </c>
      <c r="E441" s="184">
        <v>3000</v>
      </c>
      <c r="F441" s="185">
        <v>3000</v>
      </c>
      <c r="G441" s="186">
        <v>4000</v>
      </c>
      <c r="H441" s="152">
        <f t="shared" si="34"/>
        <v>0</v>
      </c>
      <c r="I441" s="151">
        <v>0</v>
      </c>
      <c r="J441" s="123">
        <v>4000</v>
      </c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</row>
    <row r="442" spans="1:23" s="4" customFormat="1">
      <c r="B442" s="4">
        <v>425</v>
      </c>
      <c r="C442" s="51"/>
      <c r="E442" s="184"/>
      <c r="F442" s="185"/>
      <c r="G442" s="187"/>
      <c r="H442" s="152"/>
      <c r="I442" s="151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</row>
    <row r="443" spans="1:23" s="4" customFormat="1">
      <c r="A443" s="4" t="s">
        <v>347</v>
      </c>
      <c r="B443" s="6" t="s">
        <v>3</v>
      </c>
      <c r="C443" s="50" t="s">
        <v>137</v>
      </c>
      <c r="D443" s="6"/>
      <c r="E443" s="188">
        <f>SUM(E441:E442)</f>
        <v>3000</v>
      </c>
      <c r="F443" s="191">
        <f t="shared" ref="F443:G443" si="38">SUM(F441:F442)</f>
        <v>3000</v>
      </c>
      <c r="G443" s="192">
        <f t="shared" si="38"/>
        <v>4000</v>
      </c>
      <c r="H443" s="120">
        <f t="shared" si="34"/>
        <v>0</v>
      </c>
      <c r="I443" s="109">
        <f t="shared" si="35"/>
        <v>0</v>
      </c>
      <c r="J443" s="93">
        <f>SUM(J441:J442)</f>
        <v>4000</v>
      </c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</row>
    <row r="444" spans="1:23" s="4" customFormat="1">
      <c r="C444" s="51"/>
      <c r="E444" s="184"/>
      <c r="F444" s="185"/>
      <c r="G444" s="187"/>
      <c r="H444" s="152"/>
      <c r="I444" s="151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</row>
    <row r="445" spans="1:23" s="4" customFormat="1">
      <c r="B445" s="6">
        <v>491</v>
      </c>
      <c r="C445" s="50" t="s">
        <v>138</v>
      </c>
      <c r="D445" s="6"/>
      <c r="E445" s="188"/>
      <c r="F445" s="189"/>
      <c r="G445" s="190"/>
      <c r="H445" s="120"/>
      <c r="I445" s="109">
        <f t="shared" si="35"/>
        <v>0</v>
      </c>
      <c r="J445" s="93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</row>
    <row r="446" spans="1:23" s="4" customFormat="1">
      <c r="B446" s="4">
        <v>491</v>
      </c>
      <c r="C446" s="51">
        <v>5105111</v>
      </c>
      <c r="D446" s="4" t="s">
        <v>14</v>
      </c>
      <c r="E446" s="184">
        <v>366</v>
      </c>
      <c r="F446" s="185">
        <v>366</v>
      </c>
      <c r="G446" s="186">
        <v>371</v>
      </c>
      <c r="H446" s="152">
        <f t="shared" si="34"/>
        <v>0.61725067385444743</v>
      </c>
      <c r="I446" s="151">
        <f t="shared" si="35"/>
        <v>229</v>
      </c>
      <c r="J446" s="123">
        <v>600</v>
      </c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</row>
    <row r="447" spans="1:23" s="4" customFormat="1">
      <c r="B447" s="4">
        <v>491</v>
      </c>
      <c r="C447" s="51">
        <v>5705253</v>
      </c>
      <c r="D447" s="4" t="s">
        <v>371</v>
      </c>
      <c r="E447" s="184">
        <v>2500</v>
      </c>
      <c r="F447" s="185">
        <v>2500</v>
      </c>
      <c r="G447" s="186">
        <v>2500</v>
      </c>
      <c r="H447" s="152">
        <f t="shared" si="34"/>
        <v>0.2</v>
      </c>
      <c r="I447" s="151">
        <f t="shared" si="35"/>
        <v>500</v>
      </c>
      <c r="J447" s="123">
        <v>3000</v>
      </c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</row>
    <row r="448" spans="1:23" s="4" customFormat="1">
      <c r="B448" s="4">
        <v>491</v>
      </c>
      <c r="C448" s="51"/>
      <c r="D448" s="4" t="s">
        <v>97</v>
      </c>
      <c r="E448" s="184">
        <v>0</v>
      </c>
      <c r="F448" s="185">
        <v>0</v>
      </c>
      <c r="G448" s="186">
        <v>0</v>
      </c>
      <c r="H448" s="152"/>
      <c r="I448" s="151">
        <f t="shared" si="35"/>
        <v>0</v>
      </c>
      <c r="J448" s="123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</row>
    <row r="449" spans="1:23" s="4" customFormat="1">
      <c r="B449" s="4">
        <v>491</v>
      </c>
      <c r="C449" s="51"/>
      <c r="D449" s="4" t="s">
        <v>22</v>
      </c>
      <c r="E449" s="184">
        <v>0</v>
      </c>
      <c r="F449" s="185">
        <v>0</v>
      </c>
      <c r="G449" s="186">
        <v>0</v>
      </c>
      <c r="H449" s="152"/>
      <c r="I449" s="151">
        <f t="shared" si="35"/>
        <v>0</v>
      </c>
      <c r="J449" s="123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</row>
    <row r="450" spans="1:23" s="4" customFormat="1">
      <c r="B450" s="4">
        <v>491</v>
      </c>
      <c r="C450" s="51"/>
      <c r="D450" s="4" t="s">
        <v>7</v>
      </c>
      <c r="E450" s="184">
        <v>0</v>
      </c>
      <c r="F450" s="185">
        <v>0</v>
      </c>
      <c r="G450" s="186">
        <v>0</v>
      </c>
      <c r="H450" s="152"/>
      <c r="I450" s="151">
        <f t="shared" si="35"/>
        <v>0</v>
      </c>
      <c r="J450" s="123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</row>
    <row r="451" spans="1:23" s="4" customFormat="1">
      <c r="B451" s="4">
        <v>491</v>
      </c>
      <c r="C451" s="51">
        <v>5705253</v>
      </c>
      <c r="D451" s="4" t="s">
        <v>139</v>
      </c>
      <c r="E451" s="184">
        <v>5000</v>
      </c>
      <c r="F451" s="185">
        <v>5000</v>
      </c>
      <c r="G451" s="186">
        <v>5000</v>
      </c>
      <c r="H451" s="152">
        <f t="shared" si="34"/>
        <v>0.1</v>
      </c>
      <c r="I451" s="151">
        <f t="shared" si="35"/>
        <v>500</v>
      </c>
      <c r="J451" s="123">
        <v>5500</v>
      </c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</row>
    <row r="452" spans="1:23" s="4" customFormat="1">
      <c r="B452" s="4">
        <v>491</v>
      </c>
      <c r="C452" s="51"/>
      <c r="E452" s="184"/>
      <c r="F452" s="185"/>
      <c r="G452" s="187"/>
      <c r="H452" s="152"/>
      <c r="I452" s="151">
        <f t="shared" si="35"/>
        <v>0</v>
      </c>
      <c r="J452" s="123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</row>
    <row r="453" spans="1:23" s="4" customFormat="1">
      <c r="A453" s="4" t="s">
        <v>352</v>
      </c>
      <c r="B453" s="96" t="s">
        <v>3</v>
      </c>
      <c r="C453" s="50" t="s">
        <v>140</v>
      </c>
      <c r="D453" s="6"/>
      <c r="E453" s="188">
        <f>SUM(E446:E451)</f>
        <v>7866</v>
      </c>
      <c r="F453" s="191">
        <f t="shared" ref="F453:G453" si="39">SUM(F446:F451)</f>
        <v>7866</v>
      </c>
      <c r="G453" s="192">
        <f t="shared" si="39"/>
        <v>7871</v>
      </c>
      <c r="H453" s="120">
        <f t="shared" si="34"/>
        <v>0.15614280269343159</v>
      </c>
      <c r="I453" s="109">
        <f t="shared" si="35"/>
        <v>1229</v>
      </c>
      <c r="J453" s="93">
        <f>SUM(J446:J452)</f>
        <v>9100</v>
      </c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</row>
    <row r="454" spans="1:23" s="6" customFormat="1">
      <c r="A454" s="4"/>
      <c r="B454" s="4"/>
      <c r="C454" s="51"/>
      <c r="D454" s="4"/>
      <c r="E454" s="184"/>
      <c r="F454" s="185"/>
      <c r="G454" s="187"/>
      <c r="H454" s="152"/>
      <c r="I454" s="151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</row>
    <row r="455" spans="1:23" s="4" customFormat="1">
      <c r="B455" s="6">
        <v>510</v>
      </c>
      <c r="C455" s="50" t="s">
        <v>141</v>
      </c>
      <c r="D455" s="6"/>
      <c r="E455" s="188"/>
      <c r="F455" s="189"/>
      <c r="G455" s="190"/>
      <c r="H455" s="120"/>
      <c r="I455" s="109"/>
      <c r="J455" s="93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</row>
    <row r="456" spans="1:23" s="6" customFormat="1">
      <c r="A456" s="4"/>
      <c r="B456" s="4">
        <v>510</v>
      </c>
      <c r="C456" s="51">
        <v>5105111</v>
      </c>
      <c r="D456" s="4" t="s">
        <v>142</v>
      </c>
      <c r="E456" s="194">
        <v>2258</v>
      </c>
      <c r="F456" s="193">
        <v>2258</v>
      </c>
      <c r="G456" s="186">
        <v>2292</v>
      </c>
      <c r="H456" s="152">
        <f t="shared" si="34"/>
        <v>0.30890052356020942</v>
      </c>
      <c r="I456" s="151">
        <f t="shared" si="35"/>
        <v>708</v>
      </c>
      <c r="J456" s="123">
        <v>3000</v>
      </c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</row>
    <row r="457" spans="1:23" s="4" customFormat="1">
      <c r="B457" s="4">
        <v>510</v>
      </c>
      <c r="C457" s="51"/>
      <c r="D457" s="4" t="s">
        <v>23</v>
      </c>
      <c r="E457" s="184">
        <v>0</v>
      </c>
      <c r="F457" s="185">
        <v>0</v>
      </c>
      <c r="G457" s="186">
        <v>0</v>
      </c>
      <c r="H457" s="152"/>
      <c r="I457" s="151">
        <f t="shared" si="35"/>
        <v>0</v>
      </c>
      <c r="J457" s="123">
        <v>0</v>
      </c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</row>
    <row r="458" spans="1:23" s="4" customFormat="1">
      <c r="B458" s="4">
        <v>510</v>
      </c>
      <c r="C458" s="51"/>
      <c r="E458" s="184"/>
      <c r="F458" s="185"/>
      <c r="G458" s="187"/>
      <c r="H458" s="152"/>
      <c r="I458" s="151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</row>
    <row r="459" spans="1:23" s="4" customFormat="1">
      <c r="A459" s="97" t="s">
        <v>353</v>
      </c>
      <c r="B459" s="98" t="s">
        <v>3</v>
      </c>
      <c r="C459" s="50" t="s">
        <v>143</v>
      </c>
      <c r="D459" s="6"/>
      <c r="E459" s="188">
        <f>SUM(E456:E457)</f>
        <v>2258</v>
      </c>
      <c r="F459" s="191">
        <f t="shared" ref="F459:G459" si="40">SUM(F456:F457)</f>
        <v>2258</v>
      </c>
      <c r="G459" s="192">
        <f t="shared" si="40"/>
        <v>2292</v>
      </c>
      <c r="H459" s="120">
        <f t="shared" si="34"/>
        <v>0.30890052356020942</v>
      </c>
      <c r="I459" s="109">
        <f t="shared" si="35"/>
        <v>708</v>
      </c>
      <c r="J459" s="93">
        <f>SUM(J456:J458)</f>
        <v>3000</v>
      </c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</row>
    <row r="460" spans="1:23" s="4" customFormat="1">
      <c r="C460" s="51"/>
      <c r="E460" s="184"/>
      <c r="F460" s="185"/>
      <c r="G460" s="187"/>
      <c r="H460" s="152"/>
      <c r="I460" s="151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</row>
    <row r="461" spans="1:23" s="4" customFormat="1">
      <c r="B461" s="6">
        <v>541</v>
      </c>
      <c r="C461" s="50" t="s">
        <v>145</v>
      </c>
      <c r="D461" s="6"/>
      <c r="E461" s="188"/>
      <c r="F461" s="189"/>
      <c r="G461" s="190"/>
      <c r="H461" s="120"/>
      <c r="I461" s="109"/>
      <c r="J461" s="93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</row>
    <row r="462" spans="1:23" s="4" customFormat="1">
      <c r="B462" s="4">
        <v>541</v>
      </c>
      <c r="C462" s="51">
        <v>5105115</v>
      </c>
      <c r="D462" s="4" t="s">
        <v>146</v>
      </c>
      <c r="E462" s="184">
        <v>26000</v>
      </c>
      <c r="F462" s="185">
        <v>26000</v>
      </c>
      <c r="G462" s="186">
        <v>26000</v>
      </c>
      <c r="H462" s="152">
        <f t="shared" si="34"/>
        <v>-1</v>
      </c>
      <c r="I462" s="151">
        <f t="shared" si="35"/>
        <v>-26000</v>
      </c>
      <c r="J462" s="123">
        <v>0</v>
      </c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</row>
    <row r="463" spans="1:23" s="4" customFormat="1">
      <c r="B463" s="4">
        <v>541</v>
      </c>
      <c r="C463" s="51">
        <v>5105115</v>
      </c>
      <c r="D463" s="4" t="s">
        <v>447</v>
      </c>
      <c r="E463" s="184"/>
      <c r="F463" s="185"/>
      <c r="G463" s="186"/>
      <c r="H463" s="152"/>
      <c r="I463" s="151">
        <f t="shared" si="35"/>
        <v>26000</v>
      </c>
      <c r="J463" s="123">
        <v>26000</v>
      </c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</row>
    <row r="464" spans="1:23" s="4" customFormat="1">
      <c r="B464" s="4">
        <v>541</v>
      </c>
      <c r="C464" s="51">
        <v>5705422</v>
      </c>
      <c r="D464" s="4" t="s">
        <v>242</v>
      </c>
      <c r="E464" s="184">
        <v>1600</v>
      </c>
      <c r="F464" s="185">
        <v>1600</v>
      </c>
      <c r="G464" s="186">
        <v>1775</v>
      </c>
      <c r="H464" s="152">
        <f t="shared" si="34"/>
        <v>0</v>
      </c>
      <c r="I464" s="151">
        <f t="shared" si="35"/>
        <v>0</v>
      </c>
      <c r="J464" s="123">
        <v>1775</v>
      </c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</row>
    <row r="465" spans="1:23" s="6" customFormat="1">
      <c r="A465" s="4"/>
      <c r="B465" s="4">
        <v>541</v>
      </c>
      <c r="C465" s="51">
        <v>5705715</v>
      </c>
      <c r="D465" s="4" t="s">
        <v>244</v>
      </c>
      <c r="E465" s="184">
        <v>500</v>
      </c>
      <c r="F465" s="185">
        <v>600</v>
      </c>
      <c r="G465" s="186">
        <v>500</v>
      </c>
      <c r="H465" s="152">
        <f t="shared" si="34"/>
        <v>0</v>
      </c>
      <c r="I465" s="151">
        <f t="shared" si="35"/>
        <v>0</v>
      </c>
      <c r="J465" s="123">
        <v>500</v>
      </c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</row>
    <row r="466" spans="1:23" s="6" customFormat="1">
      <c r="A466" s="4"/>
      <c r="B466" s="4">
        <v>541</v>
      </c>
      <c r="C466" s="51">
        <v>5705420</v>
      </c>
      <c r="D466" s="4" t="s">
        <v>7</v>
      </c>
      <c r="E466" s="184">
        <v>700</v>
      </c>
      <c r="F466" s="185">
        <v>700</v>
      </c>
      <c r="G466" s="186">
        <v>750</v>
      </c>
      <c r="H466" s="152">
        <f t="shared" si="34"/>
        <v>0</v>
      </c>
      <c r="I466" s="151">
        <f t="shared" si="35"/>
        <v>0</v>
      </c>
      <c r="J466" s="123">
        <v>750</v>
      </c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</row>
    <row r="467" spans="1:23" s="4" customFormat="1">
      <c r="B467" s="4">
        <v>541</v>
      </c>
      <c r="C467" s="51">
        <v>5705407</v>
      </c>
      <c r="D467" s="4" t="s">
        <v>240</v>
      </c>
      <c r="E467" s="184">
        <v>1000</v>
      </c>
      <c r="F467" s="185">
        <v>1000</v>
      </c>
      <c r="G467" s="186">
        <v>1400</v>
      </c>
      <c r="H467" s="152">
        <f t="shared" si="34"/>
        <v>0</v>
      </c>
      <c r="I467" s="151">
        <f t="shared" si="35"/>
        <v>0</v>
      </c>
      <c r="J467" s="123">
        <v>1400</v>
      </c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</row>
    <row r="468" spans="1:23" s="4" customFormat="1">
      <c r="B468" s="4">
        <v>541</v>
      </c>
      <c r="C468" s="51">
        <v>5705241</v>
      </c>
      <c r="D468" s="4" t="s">
        <v>245</v>
      </c>
      <c r="E468" s="184">
        <v>300</v>
      </c>
      <c r="F468" s="185">
        <v>300</v>
      </c>
      <c r="G468" s="186">
        <v>300</v>
      </c>
      <c r="H468" s="152">
        <f t="shared" si="34"/>
        <v>0</v>
      </c>
      <c r="I468" s="151">
        <f t="shared" si="35"/>
        <v>0</v>
      </c>
      <c r="J468" s="123">
        <v>300</v>
      </c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</row>
    <row r="469" spans="1:23" s="4" customFormat="1">
      <c r="B469" s="4">
        <v>541</v>
      </c>
      <c r="C469" s="51">
        <v>5705491</v>
      </c>
      <c r="D469" s="4" t="s">
        <v>243</v>
      </c>
      <c r="E469" s="184">
        <v>3300</v>
      </c>
      <c r="F469" s="185">
        <v>3600</v>
      </c>
      <c r="G469" s="186">
        <v>3600</v>
      </c>
      <c r="H469" s="152">
        <f t="shared" si="34"/>
        <v>0.1111111111111111</v>
      </c>
      <c r="I469" s="151">
        <f t="shared" si="35"/>
        <v>400</v>
      </c>
      <c r="J469" s="123">
        <v>4000</v>
      </c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</row>
    <row r="470" spans="1:23" s="4" customFormat="1">
      <c r="B470" s="4">
        <v>541</v>
      </c>
      <c r="C470" s="51">
        <v>5705700</v>
      </c>
      <c r="D470" s="4" t="s">
        <v>246</v>
      </c>
      <c r="E470" s="184">
        <v>500</v>
      </c>
      <c r="F470" s="185">
        <v>500</v>
      </c>
      <c r="G470" s="186">
        <v>500</v>
      </c>
      <c r="H470" s="152">
        <f t="shared" ref="H470:H532" si="41">(J470-G470)/G470</f>
        <v>0</v>
      </c>
      <c r="I470" s="151">
        <f t="shared" si="35"/>
        <v>0</v>
      </c>
      <c r="J470" s="123">
        <v>500</v>
      </c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</row>
    <row r="471" spans="1:23" s="4" customFormat="1">
      <c r="B471" s="4">
        <v>541</v>
      </c>
      <c r="C471" s="51">
        <v>5705711</v>
      </c>
      <c r="D471" s="4" t="s">
        <v>241</v>
      </c>
      <c r="E471" s="184">
        <v>890</v>
      </c>
      <c r="F471" s="185">
        <v>890</v>
      </c>
      <c r="G471" s="186">
        <v>890</v>
      </c>
      <c r="H471" s="152">
        <f t="shared" si="41"/>
        <v>0</v>
      </c>
      <c r="I471" s="151">
        <f t="shared" si="35"/>
        <v>0</v>
      </c>
      <c r="J471" s="123">
        <v>890</v>
      </c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</row>
    <row r="472" spans="1:23" s="4" customFormat="1">
      <c r="B472" s="4">
        <v>541</v>
      </c>
      <c r="C472" s="51"/>
      <c r="D472" s="4" t="s">
        <v>23</v>
      </c>
      <c r="E472" s="184">
        <v>0</v>
      </c>
      <c r="F472" s="185">
        <v>0</v>
      </c>
      <c r="G472" s="186">
        <v>0</v>
      </c>
      <c r="H472" s="152"/>
      <c r="I472" s="151">
        <f t="shared" si="35"/>
        <v>0</v>
      </c>
      <c r="J472" s="123">
        <v>0</v>
      </c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</row>
    <row r="473" spans="1:23" s="4" customFormat="1">
      <c r="B473" s="4">
        <v>541</v>
      </c>
      <c r="C473" s="51"/>
      <c r="E473" s="184"/>
      <c r="F473" s="185"/>
      <c r="G473" s="187"/>
      <c r="H473" s="152"/>
      <c r="I473" s="151"/>
      <c r="J473" s="123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</row>
    <row r="474" spans="1:23" s="4" customFormat="1">
      <c r="A474" t="s">
        <v>353</v>
      </c>
      <c r="B474" s="98" t="s">
        <v>3</v>
      </c>
      <c r="C474" s="50" t="s">
        <v>147</v>
      </c>
      <c r="D474" s="6"/>
      <c r="E474" s="188">
        <f>SUM(E462:E472)</f>
        <v>34790</v>
      </c>
      <c r="F474" s="191">
        <f>SUM(F462:F472)</f>
        <v>35190</v>
      </c>
      <c r="G474" s="192">
        <f>SUM(G462:G472)</f>
        <v>35715</v>
      </c>
      <c r="H474" s="120">
        <f t="shared" si="41"/>
        <v>1.1199776004479911E-2</v>
      </c>
      <c r="I474" s="109">
        <f t="shared" si="35"/>
        <v>400</v>
      </c>
      <c r="J474" s="93">
        <f>SUM(J462:J473)</f>
        <v>36115</v>
      </c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</row>
    <row r="475" spans="1:23" s="4" customFormat="1">
      <c r="C475" s="51"/>
      <c r="E475" s="184"/>
      <c r="F475" s="185"/>
      <c r="G475" s="187"/>
      <c r="H475" s="152"/>
      <c r="I475" s="151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</row>
    <row r="476" spans="1:23" s="4" customFormat="1">
      <c r="B476" s="6">
        <v>543</v>
      </c>
      <c r="C476" s="50" t="s">
        <v>148</v>
      </c>
      <c r="D476" s="6"/>
      <c r="E476" s="188"/>
      <c r="F476" s="189"/>
      <c r="G476" s="190"/>
      <c r="H476" s="120"/>
      <c r="I476" s="109"/>
      <c r="J476" s="93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</row>
    <row r="477" spans="1:23" s="4" customFormat="1">
      <c r="B477" s="4">
        <v>543</v>
      </c>
      <c r="C477" s="51">
        <v>5105115</v>
      </c>
      <c r="D477" s="4" t="s">
        <v>144</v>
      </c>
      <c r="E477" s="184">
        <v>8361</v>
      </c>
      <c r="F477" s="185">
        <v>8361</v>
      </c>
      <c r="G477" s="186">
        <v>8487</v>
      </c>
      <c r="H477" s="152">
        <f t="shared" si="41"/>
        <v>0</v>
      </c>
      <c r="I477" s="151">
        <f t="shared" si="35"/>
        <v>0</v>
      </c>
      <c r="J477" s="123">
        <v>8487</v>
      </c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</row>
    <row r="478" spans="1:23" s="4" customFormat="1">
      <c r="B478" s="4">
        <v>543</v>
      </c>
      <c r="C478" s="51">
        <v>5705718</v>
      </c>
      <c r="D478" s="4" t="s">
        <v>21</v>
      </c>
      <c r="E478" s="184">
        <v>300</v>
      </c>
      <c r="F478" s="185">
        <v>300</v>
      </c>
      <c r="G478" s="186">
        <v>300</v>
      </c>
      <c r="H478" s="152">
        <f t="shared" si="41"/>
        <v>0</v>
      </c>
      <c r="I478" s="151">
        <f t="shared" si="35"/>
        <v>0</v>
      </c>
      <c r="J478" s="123">
        <v>300</v>
      </c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</row>
    <row r="479" spans="1:23" s="4" customFormat="1">
      <c r="B479" s="4">
        <v>543</v>
      </c>
      <c r="C479" s="51"/>
      <c r="D479" s="4" t="s">
        <v>7</v>
      </c>
      <c r="E479" s="184">
        <v>0</v>
      </c>
      <c r="F479" s="185">
        <v>0</v>
      </c>
      <c r="G479" s="186">
        <v>0</v>
      </c>
      <c r="H479" s="152"/>
      <c r="I479" s="151">
        <f t="shared" si="35"/>
        <v>0</v>
      </c>
      <c r="J479" s="123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</row>
    <row r="480" spans="1:23" s="4" customFormat="1">
      <c r="B480" s="4">
        <v>543</v>
      </c>
      <c r="C480" s="51">
        <v>5705491</v>
      </c>
      <c r="D480" s="4" t="s">
        <v>225</v>
      </c>
      <c r="E480" s="184">
        <v>4200</v>
      </c>
      <c r="F480" s="185">
        <v>4200</v>
      </c>
      <c r="G480" s="186">
        <v>4200</v>
      </c>
      <c r="H480" s="152">
        <f t="shared" si="41"/>
        <v>0</v>
      </c>
      <c r="I480" s="151">
        <f t="shared" si="35"/>
        <v>0</v>
      </c>
      <c r="J480" s="123">
        <v>4200</v>
      </c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</row>
    <row r="481" spans="1:23" s="4" customFormat="1">
      <c r="B481" s="4">
        <v>543</v>
      </c>
      <c r="C481" s="51"/>
      <c r="D481" s="4" t="s">
        <v>9</v>
      </c>
      <c r="E481" s="184">
        <v>0</v>
      </c>
      <c r="F481" s="185">
        <v>0</v>
      </c>
      <c r="G481" s="186">
        <v>0</v>
      </c>
      <c r="H481" s="152"/>
      <c r="I481" s="151">
        <f t="shared" si="35"/>
        <v>0</v>
      </c>
      <c r="J481" s="123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</row>
    <row r="482" spans="1:23" s="4" customFormat="1">
      <c r="B482" s="4">
        <v>543</v>
      </c>
      <c r="C482" s="51">
        <v>5795785</v>
      </c>
      <c r="D482" s="4" t="s">
        <v>149</v>
      </c>
      <c r="E482" s="184">
        <v>40000</v>
      </c>
      <c r="F482" s="185">
        <v>40000</v>
      </c>
      <c r="G482" s="186">
        <v>40000</v>
      </c>
      <c r="H482" s="152">
        <f t="shared" si="41"/>
        <v>0</v>
      </c>
      <c r="I482" s="151">
        <f t="shared" si="35"/>
        <v>0</v>
      </c>
      <c r="J482" s="123">
        <v>40000</v>
      </c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</row>
    <row r="483" spans="1:23" s="4" customFormat="1">
      <c r="C483" s="51"/>
      <c r="E483" s="184"/>
      <c r="F483" s="185"/>
      <c r="G483" s="187"/>
      <c r="H483" s="152"/>
      <c r="I483" s="151"/>
      <c r="J483" s="123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</row>
    <row r="484" spans="1:23" s="4" customFormat="1">
      <c r="A484" t="s">
        <v>353</v>
      </c>
      <c r="B484" s="6" t="s">
        <v>3</v>
      </c>
      <c r="C484" s="50" t="s">
        <v>150</v>
      </c>
      <c r="D484" s="6"/>
      <c r="E484" s="188">
        <f>SUM(E477:E482)</f>
        <v>52861</v>
      </c>
      <c r="F484" s="191">
        <f t="shared" ref="F484:G484" si="42">SUM(F477:F482)</f>
        <v>52861</v>
      </c>
      <c r="G484" s="192">
        <f t="shared" si="42"/>
        <v>52987</v>
      </c>
      <c r="H484" s="120">
        <f t="shared" si="41"/>
        <v>0</v>
      </c>
      <c r="I484" s="109">
        <v>0</v>
      </c>
      <c r="J484" s="93">
        <f>SUM(J477:J483)</f>
        <v>52987</v>
      </c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</row>
    <row r="485" spans="1:23" s="4" customFormat="1">
      <c r="C485" s="51"/>
      <c r="E485" s="184"/>
      <c r="F485" s="185"/>
      <c r="G485" s="187"/>
      <c r="H485" s="152"/>
      <c r="I485" s="151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</row>
    <row r="486" spans="1:23" s="4" customFormat="1">
      <c r="B486" s="6">
        <v>610</v>
      </c>
      <c r="C486" s="50" t="s">
        <v>151</v>
      </c>
      <c r="D486" s="6"/>
      <c r="E486" s="188"/>
      <c r="F486" s="189"/>
      <c r="G486" s="190"/>
      <c r="H486" s="120"/>
      <c r="I486" s="109"/>
      <c r="J486" s="93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</row>
    <row r="487" spans="1:23" s="4" customFormat="1">
      <c r="B487" s="4">
        <v>610</v>
      </c>
      <c r="C487" s="51">
        <v>5105115</v>
      </c>
      <c r="D487" s="4" t="s">
        <v>368</v>
      </c>
      <c r="E487" s="184">
        <v>50697</v>
      </c>
      <c r="F487" s="185">
        <v>53000</v>
      </c>
      <c r="G487" s="186">
        <v>54060</v>
      </c>
      <c r="H487" s="152">
        <f t="shared" si="41"/>
        <v>2.0014798372179059E-2</v>
      </c>
      <c r="I487" s="151">
        <f t="shared" ref="I487:I541" si="43">J487-G487</f>
        <v>1082</v>
      </c>
      <c r="J487" s="123">
        <v>55142</v>
      </c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</row>
    <row r="488" spans="1:23" s="6" customFormat="1">
      <c r="A488" s="4"/>
      <c r="B488" s="4">
        <v>610</v>
      </c>
      <c r="C488" s="51">
        <v>5105111</v>
      </c>
      <c r="D488" s="4" t="s">
        <v>214</v>
      </c>
      <c r="E488" s="184">
        <v>605</v>
      </c>
      <c r="F488" s="185">
        <v>750</v>
      </c>
      <c r="G488" s="186">
        <v>800</v>
      </c>
      <c r="H488" s="152">
        <f t="shared" si="41"/>
        <v>6.25E-2</v>
      </c>
      <c r="I488" s="151">
        <f t="shared" si="43"/>
        <v>50</v>
      </c>
      <c r="J488" s="123">
        <v>850</v>
      </c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</row>
    <row r="489" spans="1:23" s="4" customFormat="1">
      <c r="B489" s="4">
        <v>610</v>
      </c>
      <c r="C489" s="51"/>
      <c r="D489" s="4" t="s">
        <v>152</v>
      </c>
      <c r="E489" s="184">
        <v>0</v>
      </c>
      <c r="F489" s="185">
        <v>0</v>
      </c>
      <c r="G489" s="186">
        <v>0</v>
      </c>
      <c r="H489" s="152"/>
      <c r="I489" s="151">
        <f t="shared" si="43"/>
        <v>0</v>
      </c>
      <c r="J489" s="123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</row>
    <row r="490" spans="1:23" s="6" customFormat="1">
      <c r="A490" s="4"/>
      <c r="B490" s="4">
        <v>610</v>
      </c>
      <c r="C490" s="51">
        <v>5105110</v>
      </c>
      <c r="D490" s="4" t="s">
        <v>153</v>
      </c>
      <c r="E490" s="184">
        <v>57359</v>
      </c>
      <c r="F490" s="185">
        <v>58300</v>
      </c>
      <c r="G490" s="186">
        <v>59758</v>
      </c>
      <c r="H490" s="152">
        <f t="shared" si="41"/>
        <v>0</v>
      </c>
      <c r="I490" s="151">
        <f t="shared" si="43"/>
        <v>0</v>
      </c>
      <c r="J490" s="123">
        <v>59758</v>
      </c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</row>
    <row r="491" spans="1:23" s="4" customFormat="1">
      <c r="B491" s="4">
        <v>610</v>
      </c>
      <c r="C491" s="51">
        <v>5105110</v>
      </c>
      <c r="D491" s="4" t="s">
        <v>154</v>
      </c>
      <c r="E491" s="184">
        <v>2730</v>
      </c>
      <c r="F491" s="185">
        <v>2900</v>
      </c>
      <c r="G491" s="186">
        <v>3042</v>
      </c>
      <c r="H491" s="152">
        <f t="shared" si="41"/>
        <v>4.6351084812623275E-2</v>
      </c>
      <c r="I491" s="151">
        <f t="shared" si="43"/>
        <v>141</v>
      </c>
      <c r="J491" s="123">
        <v>3183</v>
      </c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</row>
    <row r="492" spans="1:23" s="4" customFormat="1">
      <c r="B492" s="4">
        <v>610</v>
      </c>
      <c r="C492" s="51"/>
      <c r="D492" s="4" t="s">
        <v>16</v>
      </c>
      <c r="E492" s="184">
        <v>0</v>
      </c>
      <c r="F492" s="185">
        <v>0</v>
      </c>
      <c r="G492" s="186">
        <v>0</v>
      </c>
      <c r="H492" s="152"/>
      <c r="I492" s="151">
        <f t="shared" si="43"/>
        <v>0</v>
      </c>
      <c r="J492" s="123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</row>
    <row r="493" spans="1:23" s="4" customFormat="1">
      <c r="B493" s="4">
        <v>610</v>
      </c>
      <c r="C493" s="51"/>
      <c r="D493" s="4" t="s">
        <v>195</v>
      </c>
      <c r="E493" s="184">
        <v>0</v>
      </c>
      <c r="F493" s="185">
        <v>0</v>
      </c>
      <c r="G493" s="186">
        <v>0</v>
      </c>
      <c r="H493" s="152"/>
      <c r="I493" s="151">
        <f t="shared" si="43"/>
        <v>0</v>
      </c>
      <c r="J493" s="123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</row>
    <row r="494" spans="1:23" s="4" customFormat="1">
      <c r="B494" s="4">
        <v>610</v>
      </c>
      <c r="C494" s="51">
        <v>5705244</v>
      </c>
      <c r="D494" s="4" t="s">
        <v>64</v>
      </c>
      <c r="E494" s="184">
        <v>675</v>
      </c>
      <c r="F494" s="185">
        <v>700</v>
      </c>
      <c r="G494" s="186">
        <v>700</v>
      </c>
      <c r="H494" s="152">
        <f t="shared" si="41"/>
        <v>0.14285714285714285</v>
      </c>
      <c r="I494" s="151">
        <f t="shared" si="43"/>
        <v>100</v>
      </c>
      <c r="J494" s="123">
        <v>800</v>
      </c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</row>
    <row r="495" spans="1:23" s="4" customFormat="1">
      <c r="B495" s="4">
        <v>610</v>
      </c>
      <c r="C495" s="51">
        <v>5705242</v>
      </c>
      <c r="D495" s="4" t="s">
        <v>34</v>
      </c>
      <c r="E495" s="184">
        <v>1041</v>
      </c>
      <c r="F495" s="185">
        <v>1041</v>
      </c>
      <c r="G495" s="186">
        <v>1095</v>
      </c>
      <c r="H495" s="152">
        <f t="shared" si="41"/>
        <v>0</v>
      </c>
      <c r="I495" s="151">
        <f t="shared" si="43"/>
        <v>0</v>
      </c>
      <c r="J495" s="123">
        <v>1095</v>
      </c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</row>
    <row r="496" spans="1:23" s="4" customFormat="1">
      <c r="B496" s="4">
        <v>610</v>
      </c>
      <c r="C496" s="51">
        <v>5705255</v>
      </c>
      <c r="D496" s="4" t="s">
        <v>155</v>
      </c>
      <c r="E496" s="184">
        <v>1047</v>
      </c>
      <c r="F496" s="185">
        <v>1047</v>
      </c>
      <c r="G496" s="186">
        <v>1096</v>
      </c>
      <c r="H496" s="152">
        <f t="shared" si="41"/>
        <v>4.1970802919708027E-2</v>
      </c>
      <c r="I496" s="151">
        <f t="shared" si="43"/>
        <v>46</v>
      </c>
      <c r="J496" s="123">
        <v>1142</v>
      </c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</row>
    <row r="497" spans="1:23" s="4" customFormat="1">
      <c r="B497" s="4">
        <v>610</v>
      </c>
      <c r="C497" s="51"/>
      <c r="D497" s="4" t="s">
        <v>210</v>
      </c>
      <c r="E497" s="184">
        <v>0</v>
      </c>
      <c r="F497" s="185">
        <v>0</v>
      </c>
      <c r="G497" s="186">
        <v>0</v>
      </c>
      <c r="H497" s="152"/>
      <c r="I497" s="151">
        <f t="shared" si="43"/>
        <v>0</v>
      </c>
      <c r="J497" s="123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</row>
    <row r="498" spans="1:23" s="4" customFormat="1">
      <c r="B498" s="4">
        <v>610</v>
      </c>
      <c r="C498" s="51">
        <v>5705342</v>
      </c>
      <c r="D498" s="4" t="s">
        <v>19</v>
      </c>
      <c r="E498" s="184">
        <v>1392</v>
      </c>
      <c r="F498" s="185">
        <v>1420</v>
      </c>
      <c r="G498" s="186">
        <v>1450</v>
      </c>
      <c r="H498" s="152">
        <f t="shared" si="41"/>
        <v>0</v>
      </c>
      <c r="I498" s="151">
        <f t="shared" si="43"/>
        <v>0</v>
      </c>
      <c r="J498" s="123">
        <v>1450</v>
      </c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</row>
    <row r="499" spans="1:23" s="4" customFormat="1">
      <c r="B499" s="4">
        <v>610</v>
      </c>
      <c r="C499" s="51"/>
      <c r="D499" s="4" t="s">
        <v>20</v>
      </c>
      <c r="E499" s="184">
        <v>0</v>
      </c>
      <c r="F499" s="185">
        <v>0</v>
      </c>
      <c r="G499" s="186">
        <v>0</v>
      </c>
      <c r="H499" s="152"/>
      <c r="I499" s="151">
        <f t="shared" si="43"/>
        <v>0</v>
      </c>
      <c r="J499" s="123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</row>
    <row r="500" spans="1:23" s="4" customFormat="1">
      <c r="B500" s="4">
        <v>610</v>
      </c>
      <c r="C500" s="51">
        <v>5705716</v>
      </c>
      <c r="D500" s="4" t="s">
        <v>156</v>
      </c>
      <c r="E500" s="184">
        <v>1000</v>
      </c>
      <c r="F500" s="185">
        <v>1000</v>
      </c>
      <c r="G500" s="186">
        <v>0</v>
      </c>
      <c r="H500" s="152"/>
      <c r="I500" s="151">
        <f t="shared" si="43"/>
        <v>350</v>
      </c>
      <c r="J500" s="123">
        <v>350</v>
      </c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</row>
    <row r="501" spans="1:23" s="4" customFormat="1">
      <c r="B501" s="4">
        <v>610</v>
      </c>
      <c r="C501" s="51">
        <v>5705491</v>
      </c>
      <c r="D501" s="4" t="s">
        <v>157</v>
      </c>
      <c r="E501" s="184">
        <v>8403</v>
      </c>
      <c r="F501" s="185">
        <v>8630</v>
      </c>
      <c r="G501" s="186">
        <v>9040</v>
      </c>
      <c r="H501" s="152">
        <f t="shared" si="41"/>
        <v>0</v>
      </c>
      <c r="I501" s="151">
        <f t="shared" si="43"/>
        <v>0</v>
      </c>
      <c r="J501" s="123">
        <v>9040</v>
      </c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</row>
    <row r="502" spans="1:23" s="4" customFormat="1">
      <c r="B502" s="4">
        <v>610</v>
      </c>
      <c r="C502" s="51">
        <v>5705420</v>
      </c>
      <c r="D502" s="4" t="s">
        <v>7</v>
      </c>
      <c r="E502" s="184">
        <v>1254</v>
      </c>
      <c r="F502" s="185">
        <v>1254</v>
      </c>
      <c r="G502" s="186">
        <v>1279</v>
      </c>
      <c r="H502" s="152">
        <f t="shared" si="41"/>
        <v>0.11024237685691947</v>
      </c>
      <c r="I502" s="151">
        <f t="shared" si="43"/>
        <v>141</v>
      </c>
      <c r="J502" s="123">
        <v>1420</v>
      </c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</row>
    <row r="503" spans="1:23" s="6" customFormat="1">
      <c r="A503" s="4"/>
      <c r="B503" s="4">
        <v>610</v>
      </c>
      <c r="C503" s="51"/>
      <c r="D503" s="4" t="s">
        <v>158</v>
      </c>
      <c r="E503" s="184">
        <v>0</v>
      </c>
      <c r="F503" s="185">
        <v>0</v>
      </c>
      <c r="G503" s="186">
        <v>0</v>
      </c>
      <c r="H503" s="152"/>
      <c r="I503" s="151">
        <f t="shared" si="43"/>
        <v>0</v>
      </c>
      <c r="J503" s="123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</row>
    <row r="504" spans="1:23" s="4" customFormat="1">
      <c r="B504" s="4">
        <v>610</v>
      </c>
      <c r="C504" s="51">
        <v>5705520</v>
      </c>
      <c r="D504" s="4" t="s">
        <v>159</v>
      </c>
      <c r="E504" s="184">
        <v>18658</v>
      </c>
      <c r="F504" s="185">
        <v>19697</v>
      </c>
      <c r="G504" s="186">
        <v>21000</v>
      </c>
      <c r="H504" s="152">
        <f t="shared" si="41"/>
        <v>7.1428571428571425E-2</v>
      </c>
      <c r="I504" s="151">
        <f t="shared" si="43"/>
        <v>1500</v>
      </c>
      <c r="J504" s="123">
        <v>22500</v>
      </c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</row>
    <row r="505" spans="1:23" s="6" customFormat="1">
      <c r="A505" s="4"/>
      <c r="B505" s="4">
        <v>610</v>
      </c>
      <c r="C505" s="51">
        <v>5705711</v>
      </c>
      <c r="D505" s="4" t="s">
        <v>8</v>
      </c>
      <c r="E505" s="184">
        <v>220</v>
      </c>
      <c r="F505" s="185">
        <v>220</v>
      </c>
      <c r="G505" s="186">
        <v>220</v>
      </c>
      <c r="H505" s="152">
        <f t="shared" si="41"/>
        <v>0</v>
      </c>
      <c r="I505" s="151">
        <f t="shared" si="43"/>
        <v>0</v>
      </c>
      <c r="J505" s="123">
        <v>220</v>
      </c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</row>
    <row r="506" spans="1:23" s="4" customFormat="1">
      <c r="B506" s="4">
        <v>610</v>
      </c>
      <c r="C506" s="51" t="s">
        <v>381</v>
      </c>
      <c r="D506" s="4" t="s">
        <v>385</v>
      </c>
      <c r="E506" s="184">
        <v>1853</v>
      </c>
      <c r="F506" s="185">
        <v>1853</v>
      </c>
      <c r="G506" s="186">
        <v>1853</v>
      </c>
      <c r="H506" s="152">
        <f t="shared" si="41"/>
        <v>7.9330814894765248E-2</v>
      </c>
      <c r="I506" s="151">
        <f t="shared" si="43"/>
        <v>147</v>
      </c>
      <c r="J506" s="123">
        <v>2000</v>
      </c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</row>
    <row r="507" spans="1:23" s="4" customFormat="1">
      <c r="B507" s="4">
        <v>610</v>
      </c>
      <c r="C507" s="51"/>
      <c r="D507" s="4" t="s">
        <v>23</v>
      </c>
      <c r="E507" s="184">
        <v>0</v>
      </c>
      <c r="F507" s="185">
        <v>0</v>
      </c>
      <c r="G507" s="186">
        <v>0</v>
      </c>
      <c r="H507" s="152"/>
      <c r="I507" s="151">
        <f t="shared" si="43"/>
        <v>0</v>
      </c>
      <c r="J507" s="123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</row>
    <row r="508" spans="1:23" s="4" customFormat="1">
      <c r="A508" t="s">
        <v>347</v>
      </c>
      <c r="B508" s="6" t="s">
        <v>3</v>
      </c>
      <c r="C508" s="50" t="s">
        <v>160</v>
      </c>
      <c r="D508" s="6"/>
      <c r="E508" s="188">
        <f>SUM(E487:E507)</f>
        <v>146934</v>
      </c>
      <c r="F508" s="191">
        <f>SUM(F487:F507)</f>
        <v>151812</v>
      </c>
      <c r="G508" s="192">
        <f>SUM(G487:G507)</f>
        <v>155393</v>
      </c>
      <c r="H508" s="120">
        <f t="shared" si="41"/>
        <v>2.2890348986119066E-2</v>
      </c>
      <c r="I508" s="109">
        <f t="shared" si="43"/>
        <v>3557</v>
      </c>
      <c r="J508" s="124">
        <f>SUM(J487:J507)</f>
        <v>158950</v>
      </c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</row>
    <row r="509" spans="1:23" s="4" customFormat="1">
      <c r="C509" s="51"/>
      <c r="E509" s="184"/>
      <c r="F509" s="185"/>
      <c r="G509" s="187"/>
      <c r="H509" s="152"/>
      <c r="I509" s="151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</row>
    <row r="510" spans="1:23" s="6" customFormat="1">
      <c r="A510" s="4"/>
      <c r="B510" s="6">
        <v>691</v>
      </c>
      <c r="C510" s="50" t="s">
        <v>161</v>
      </c>
      <c r="E510" s="188"/>
      <c r="F510" s="189"/>
      <c r="G510" s="190"/>
      <c r="H510" s="120"/>
      <c r="I510" s="109"/>
      <c r="J510" s="93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</row>
    <row r="511" spans="1:23" s="4" customFormat="1">
      <c r="B511" s="4">
        <v>691</v>
      </c>
      <c r="C511" s="51">
        <v>0</v>
      </c>
      <c r="D511" s="4" t="s">
        <v>63</v>
      </c>
      <c r="E511" s="184"/>
      <c r="F511" s="185"/>
      <c r="G511" s="187"/>
      <c r="H511" s="152"/>
      <c r="I511" s="151"/>
      <c r="J511" s="94">
        <v>0</v>
      </c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</row>
    <row r="512" spans="1:23" s="4" customFormat="1">
      <c r="B512" s="4">
        <v>691</v>
      </c>
      <c r="C512" s="51">
        <v>0</v>
      </c>
      <c r="D512" s="4" t="s">
        <v>64</v>
      </c>
      <c r="E512" s="184"/>
      <c r="F512" s="185"/>
      <c r="G512" s="187"/>
      <c r="H512" s="152"/>
      <c r="I512" s="151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</row>
    <row r="513" spans="1:23" s="4" customFormat="1">
      <c r="B513" s="4">
        <v>691</v>
      </c>
      <c r="C513" s="51">
        <v>0</v>
      </c>
      <c r="D513" s="4" t="s">
        <v>162</v>
      </c>
      <c r="E513" s="184"/>
      <c r="F513" s="185"/>
      <c r="G513" s="187"/>
      <c r="H513" s="152"/>
      <c r="I513" s="151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</row>
    <row r="514" spans="1:23" s="4" customFormat="1">
      <c r="B514" s="4">
        <v>691</v>
      </c>
      <c r="C514" s="51">
        <v>0</v>
      </c>
      <c r="D514" s="4" t="s">
        <v>20</v>
      </c>
      <c r="E514" s="184"/>
      <c r="F514" s="185"/>
      <c r="G514" s="187"/>
      <c r="H514" s="152"/>
      <c r="I514" s="151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</row>
    <row r="515" spans="1:23" s="6" customFormat="1">
      <c r="A515" s="4"/>
      <c r="B515" s="4">
        <v>691</v>
      </c>
      <c r="C515" s="51">
        <v>5705700</v>
      </c>
      <c r="D515" s="4" t="s">
        <v>7</v>
      </c>
      <c r="E515" s="184">
        <v>100</v>
      </c>
      <c r="F515" s="185">
        <v>100</v>
      </c>
      <c r="G515" s="186">
        <v>100</v>
      </c>
      <c r="H515" s="152">
        <f t="shared" si="41"/>
        <v>1</v>
      </c>
      <c r="I515" s="151">
        <f t="shared" si="43"/>
        <v>100</v>
      </c>
      <c r="J515" s="123">
        <v>200</v>
      </c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</row>
    <row r="516" spans="1:23" s="4" customFormat="1">
      <c r="B516" s="4">
        <v>691</v>
      </c>
      <c r="C516" s="51"/>
      <c r="D516" s="4" t="s">
        <v>41</v>
      </c>
      <c r="E516" s="184"/>
      <c r="F516" s="185"/>
      <c r="G516" s="187"/>
      <c r="H516" s="152"/>
      <c r="I516" s="151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</row>
    <row r="517" spans="1:23" s="6" customFormat="1">
      <c r="A517" s="4"/>
      <c r="B517" s="4">
        <v>691</v>
      </c>
      <c r="C517" s="51"/>
      <c r="D517" s="4" t="s">
        <v>8</v>
      </c>
      <c r="E517" s="184"/>
      <c r="F517" s="185"/>
      <c r="G517" s="187"/>
      <c r="H517" s="152"/>
      <c r="I517" s="151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</row>
    <row r="518" spans="1:23" s="4" customFormat="1">
      <c r="B518" s="4">
        <v>691</v>
      </c>
      <c r="C518" s="51"/>
      <c r="D518" s="4" t="s">
        <v>9</v>
      </c>
      <c r="E518" s="184"/>
      <c r="F518" s="185"/>
      <c r="G518" s="187"/>
      <c r="H518" s="152"/>
      <c r="I518" s="151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</row>
    <row r="519" spans="1:23" s="4" customFormat="1">
      <c r="C519" s="51"/>
      <c r="E519" s="184"/>
      <c r="F519" s="185"/>
      <c r="G519" s="187"/>
      <c r="H519" s="152"/>
      <c r="I519" s="151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</row>
    <row r="520" spans="1:23" s="4" customFormat="1">
      <c r="A520" t="s">
        <v>347</v>
      </c>
      <c r="B520" s="6" t="s">
        <v>3</v>
      </c>
      <c r="C520" s="50" t="s">
        <v>163</v>
      </c>
      <c r="D520" s="6"/>
      <c r="E520" s="188">
        <f>SUM(E515)</f>
        <v>100</v>
      </c>
      <c r="F520" s="191">
        <f t="shared" ref="F520:G520" si="44">SUM(F515)</f>
        <v>100</v>
      </c>
      <c r="G520" s="192">
        <f t="shared" si="44"/>
        <v>100</v>
      </c>
      <c r="H520" s="120">
        <f t="shared" si="41"/>
        <v>1</v>
      </c>
      <c r="I520" s="109">
        <f t="shared" si="43"/>
        <v>100</v>
      </c>
      <c r="J520" s="93">
        <f>SUM(J511:J519)</f>
        <v>200</v>
      </c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</row>
    <row r="521" spans="1:23" s="4" customFormat="1">
      <c r="C521" s="51"/>
      <c r="E521" s="184"/>
      <c r="F521" s="185"/>
      <c r="G521" s="187"/>
      <c r="H521" s="152"/>
      <c r="I521" s="151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</row>
    <row r="522" spans="1:23" s="6" customFormat="1">
      <c r="A522" s="4"/>
      <c r="B522" s="6">
        <v>692</v>
      </c>
      <c r="C522" s="50" t="s">
        <v>164</v>
      </c>
      <c r="E522" s="188"/>
      <c r="F522" s="189"/>
      <c r="G522" s="190"/>
      <c r="H522" s="120"/>
      <c r="I522" s="109">
        <f t="shared" si="43"/>
        <v>0</v>
      </c>
      <c r="J522" s="93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</row>
    <row r="523" spans="1:23" s="4" customFormat="1">
      <c r="B523" s="4">
        <v>692</v>
      </c>
      <c r="C523" s="51"/>
      <c r="D523" s="4" t="s">
        <v>165</v>
      </c>
      <c r="E523" s="184"/>
      <c r="F523" s="185"/>
      <c r="G523" s="187"/>
      <c r="H523" s="152"/>
      <c r="I523" s="151">
        <f t="shared" si="43"/>
        <v>0</v>
      </c>
      <c r="J523" s="94">
        <v>0</v>
      </c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</row>
    <row r="524" spans="1:23" s="4" customFormat="1">
      <c r="B524" s="4">
        <v>692</v>
      </c>
      <c r="C524" s="51"/>
      <c r="D524" s="4" t="s">
        <v>166</v>
      </c>
      <c r="E524" s="184"/>
      <c r="F524" s="185"/>
      <c r="G524" s="187"/>
      <c r="H524" s="152"/>
      <c r="I524" s="151">
        <f t="shared" si="43"/>
        <v>0</v>
      </c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</row>
    <row r="525" spans="1:23" s="4" customFormat="1">
      <c r="B525" s="4">
        <v>692</v>
      </c>
      <c r="C525" s="51"/>
      <c r="D525" s="4" t="s">
        <v>167</v>
      </c>
      <c r="E525" s="184"/>
      <c r="F525" s="185"/>
      <c r="G525" s="187"/>
      <c r="H525" s="152"/>
      <c r="I525" s="151">
        <f t="shared" si="43"/>
        <v>0</v>
      </c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</row>
    <row r="526" spans="1:23" s="6" customFormat="1">
      <c r="A526" s="4"/>
      <c r="B526" s="4">
        <v>692</v>
      </c>
      <c r="C526" s="51">
        <v>5705700</v>
      </c>
      <c r="D526" s="4" t="s">
        <v>168</v>
      </c>
      <c r="E526" s="184">
        <v>1000</v>
      </c>
      <c r="F526" s="185">
        <v>1000</v>
      </c>
      <c r="G526" s="186">
        <v>1000</v>
      </c>
      <c r="H526" s="152">
        <f t="shared" si="41"/>
        <v>0.5</v>
      </c>
      <c r="I526" s="151">
        <f t="shared" si="43"/>
        <v>500</v>
      </c>
      <c r="J526" s="123">
        <v>1500</v>
      </c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</row>
    <row r="527" spans="1:23" s="4" customFormat="1">
      <c r="B527" s="4">
        <v>692</v>
      </c>
      <c r="C527" s="51"/>
      <c r="E527" s="184"/>
      <c r="F527" s="185"/>
      <c r="G527" s="187"/>
      <c r="H527" s="152"/>
      <c r="I527" s="151">
        <f t="shared" si="43"/>
        <v>0</v>
      </c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</row>
    <row r="528" spans="1:23">
      <c r="A528" t="s">
        <v>347</v>
      </c>
      <c r="B528" s="6" t="s">
        <v>3</v>
      </c>
      <c r="C528" s="50" t="s">
        <v>169</v>
      </c>
      <c r="D528" s="6"/>
      <c r="E528" s="188">
        <f>SUM(E526:E527)</f>
        <v>1000</v>
      </c>
      <c r="F528" s="191">
        <f t="shared" ref="F528:G528" si="45">SUM(F526:F527)</f>
        <v>1000</v>
      </c>
      <c r="G528" s="192">
        <f t="shared" si="45"/>
        <v>1000</v>
      </c>
      <c r="H528" s="120">
        <f t="shared" si="41"/>
        <v>0.5</v>
      </c>
      <c r="I528" s="109">
        <f t="shared" si="43"/>
        <v>500</v>
      </c>
      <c r="J528" s="93">
        <f>SUM(J523:J527)</f>
        <v>1500</v>
      </c>
    </row>
    <row r="529" spans="1:10">
      <c r="B529" s="4"/>
      <c r="C529" s="51"/>
      <c r="D529" s="4"/>
      <c r="E529" s="184"/>
      <c r="F529" s="185"/>
      <c r="G529" s="187"/>
      <c r="H529" s="152"/>
      <c r="I529" s="151"/>
      <c r="J529" s="94"/>
    </row>
    <row r="530" spans="1:10">
      <c r="B530" s="6">
        <v>711</v>
      </c>
      <c r="C530" s="50" t="s">
        <v>170</v>
      </c>
      <c r="D530" s="6"/>
      <c r="E530" s="188"/>
      <c r="F530" s="189"/>
      <c r="G530" s="190"/>
      <c r="H530" s="120"/>
      <c r="I530" s="109"/>
      <c r="J530" s="93"/>
    </row>
    <row r="531" spans="1:10">
      <c r="A531" t="s">
        <v>355</v>
      </c>
      <c r="B531" s="4">
        <v>711</v>
      </c>
      <c r="C531" s="51">
        <v>5905904</v>
      </c>
      <c r="D531" s="4" t="s">
        <v>333</v>
      </c>
      <c r="E531" s="184">
        <v>155000</v>
      </c>
      <c r="F531" s="185">
        <v>160000</v>
      </c>
      <c r="G531" s="186">
        <v>160000</v>
      </c>
      <c r="H531" s="152">
        <f t="shared" si="41"/>
        <v>3.125E-2</v>
      </c>
      <c r="I531" s="151">
        <f t="shared" si="43"/>
        <v>5000</v>
      </c>
      <c r="J531" s="94">
        <v>165000</v>
      </c>
    </row>
    <row r="532" spans="1:10">
      <c r="A532" t="s">
        <v>354</v>
      </c>
      <c r="B532" s="4">
        <v>711</v>
      </c>
      <c r="C532" s="51">
        <v>5905918</v>
      </c>
      <c r="D532" s="4" t="s">
        <v>336</v>
      </c>
      <c r="E532" s="184">
        <v>362025</v>
      </c>
      <c r="F532" s="185">
        <v>358581</v>
      </c>
      <c r="G532" s="186">
        <v>370668</v>
      </c>
      <c r="H532" s="152">
        <f t="shared" si="41"/>
        <v>-9.6312603192074842E-3</v>
      </c>
      <c r="I532" s="151">
        <f t="shared" si="43"/>
        <v>-3570</v>
      </c>
      <c r="J532" s="123">
        <v>367098</v>
      </c>
    </row>
    <row r="533" spans="1:10">
      <c r="B533" s="4"/>
      <c r="C533" s="4"/>
      <c r="D533" s="4" t="s">
        <v>454</v>
      </c>
      <c r="E533" s="158"/>
      <c r="F533" s="158"/>
      <c r="G533" s="158"/>
      <c r="H533" s="152"/>
      <c r="I533" s="151">
        <f t="shared" si="43"/>
        <v>181000</v>
      </c>
      <c r="J533" s="182">
        <v>181000</v>
      </c>
    </row>
    <row r="534" spans="1:10">
      <c r="B534" s="4">
        <v>711</v>
      </c>
      <c r="C534" s="51"/>
      <c r="D534" s="4" t="s">
        <v>449</v>
      </c>
      <c r="E534" s="184"/>
      <c r="F534" s="185"/>
      <c r="G534" s="187"/>
      <c r="H534" s="152"/>
      <c r="I534" s="151">
        <f t="shared" si="43"/>
        <v>250000</v>
      </c>
      <c r="J534" s="94">
        <v>250000</v>
      </c>
    </row>
    <row r="535" spans="1:10">
      <c r="B535" s="6" t="s">
        <v>3</v>
      </c>
      <c r="C535" s="50" t="s">
        <v>171</v>
      </c>
      <c r="D535" s="6"/>
      <c r="E535" s="188">
        <f>SUM(E531:E532)</f>
        <v>517025</v>
      </c>
      <c r="F535" s="191">
        <f>SUM(F531:F532)</f>
        <v>518581</v>
      </c>
      <c r="G535" s="192">
        <f>SUM(G531:G532)</f>
        <v>530668</v>
      </c>
      <c r="H535" s="120">
        <f t="shared" ref="H535:H546" si="46">(J535-G535)/G535</f>
        <v>0.81487860583264871</v>
      </c>
      <c r="I535" s="109">
        <f t="shared" si="43"/>
        <v>432430</v>
      </c>
      <c r="J535" s="93">
        <f>SUM(J531:J534)</f>
        <v>963098</v>
      </c>
    </row>
    <row r="536" spans="1:10">
      <c r="B536" s="4"/>
      <c r="C536" s="51"/>
      <c r="D536" s="4"/>
      <c r="E536" s="184"/>
      <c r="F536" s="185"/>
      <c r="G536" s="187"/>
      <c r="H536" s="152"/>
      <c r="I536" s="151"/>
      <c r="J536" s="94"/>
    </row>
    <row r="537" spans="1:10">
      <c r="B537" s="6">
        <v>711</v>
      </c>
      <c r="C537" s="50" t="s">
        <v>172</v>
      </c>
      <c r="D537" s="6"/>
      <c r="E537" s="188"/>
      <c r="F537" s="189"/>
      <c r="G537" s="190"/>
      <c r="H537" s="120"/>
      <c r="I537" s="109"/>
      <c r="J537" s="93"/>
    </row>
    <row r="538" spans="1:10">
      <c r="A538" t="s">
        <v>355</v>
      </c>
      <c r="B538" s="4">
        <v>711</v>
      </c>
      <c r="C538" s="51">
        <v>5705901</v>
      </c>
      <c r="D538" s="4" t="s">
        <v>334</v>
      </c>
      <c r="E538" s="184">
        <v>88800</v>
      </c>
      <c r="F538" s="185">
        <v>84150</v>
      </c>
      <c r="G538" s="186">
        <v>39675</v>
      </c>
      <c r="H538" s="152">
        <f t="shared" si="46"/>
        <v>-6.0491493383742913E-2</v>
      </c>
      <c r="I538" s="151">
        <f t="shared" si="43"/>
        <v>-2400</v>
      </c>
      <c r="J538" s="94">
        <v>37275</v>
      </c>
    </row>
    <row r="539" spans="1:10">
      <c r="A539" t="s">
        <v>354</v>
      </c>
      <c r="B539" s="4">
        <v>711</v>
      </c>
      <c r="C539" s="51">
        <v>5705919</v>
      </c>
      <c r="D539" s="4" t="s">
        <v>336</v>
      </c>
      <c r="E539" s="184">
        <v>242623</v>
      </c>
      <c r="F539" s="185">
        <v>223414</v>
      </c>
      <c r="G539" s="186">
        <v>211294</v>
      </c>
      <c r="H539" s="152">
        <f t="shared" si="46"/>
        <v>-9.4560186280727335E-2</v>
      </c>
      <c r="I539" s="151">
        <f t="shared" si="43"/>
        <v>-19980</v>
      </c>
      <c r="J539" s="94">
        <v>191314</v>
      </c>
    </row>
    <row r="540" spans="1:10">
      <c r="B540" s="4"/>
      <c r="C540" s="51"/>
      <c r="D540" s="4" t="s">
        <v>454</v>
      </c>
      <c r="E540" s="184"/>
      <c r="F540" s="185"/>
      <c r="G540" s="186"/>
      <c r="H540" s="152"/>
      <c r="I540" s="151">
        <f t="shared" si="43"/>
        <v>27742</v>
      </c>
      <c r="J540" s="123">
        <v>27742</v>
      </c>
    </row>
    <row r="541" spans="1:10">
      <c r="B541" s="4">
        <v>711</v>
      </c>
      <c r="C541" s="51"/>
      <c r="D541" s="4" t="s">
        <v>449</v>
      </c>
      <c r="E541" s="184"/>
      <c r="F541" s="185"/>
      <c r="G541" s="187"/>
      <c r="H541" s="152"/>
      <c r="I541" s="151">
        <f t="shared" si="43"/>
        <v>24938</v>
      </c>
      <c r="J541" s="94">
        <f>14963+9975</f>
        <v>24938</v>
      </c>
    </row>
    <row r="542" spans="1:10">
      <c r="B542" s="6" t="s">
        <v>3</v>
      </c>
      <c r="C542" s="50" t="s">
        <v>173</v>
      </c>
      <c r="D542" s="6"/>
      <c r="E542" s="188">
        <f>SUM(E538:E539)</f>
        <v>331423</v>
      </c>
      <c r="F542" s="191">
        <f>SUM(F538:F539)</f>
        <v>307564</v>
      </c>
      <c r="G542" s="192">
        <f>SUM(G538:G539)</f>
        <v>250969</v>
      </c>
      <c r="H542" s="120">
        <f t="shared" si="46"/>
        <v>0.12073204260287126</v>
      </c>
      <c r="I542" s="109">
        <f>J542-G542</f>
        <v>30300</v>
      </c>
      <c r="J542" s="93">
        <f>SUM(J538:J541)</f>
        <v>281269</v>
      </c>
    </row>
    <row r="543" spans="1:10">
      <c r="B543" s="4"/>
      <c r="C543" s="51"/>
      <c r="D543" s="4"/>
      <c r="E543" s="184"/>
      <c r="F543" s="185"/>
      <c r="G543" s="187"/>
      <c r="H543" s="152"/>
      <c r="I543" s="86"/>
      <c r="J543" s="10"/>
    </row>
    <row r="544" spans="1:10">
      <c r="B544" s="4"/>
      <c r="C544" s="51"/>
      <c r="D544" s="4"/>
      <c r="E544" s="184"/>
      <c r="F544" s="185"/>
      <c r="G544" s="187"/>
      <c r="H544" s="152"/>
      <c r="I544" s="86"/>
      <c r="J544" s="10"/>
    </row>
    <row r="545" spans="2:10">
      <c r="B545" s="4"/>
      <c r="C545" s="51"/>
      <c r="D545" s="4"/>
      <c r="E545" s="184"/>
      <c r="F545" s="185"/>
      <c r="G545" s="187"/>
      <c r="H545" s="152"/>
      <c r="I545" s="86"/>
      <c r="J545" s="10"/>
    </row>
    <row r="546" spans="2:10">
      <c r="B546" s="99" t="s">
        <v>174</v>
      </c>
      <c r="C546" s="52" t="s">
        <v>174</v>
      </c>
      <c r="D546" s="7"/>
      <c r="E546" s="202">
        <f>+E542+E535+E528+E520+E508+E484+E474+E459+E453+E443+E438+E432+E393+E378+E369+E361+E347+E327+E310+E285+E261+E217+E211+E205+E200+E195+E189+E165+E154+E149+E136+E121+E106+E100+E89+E76+E56+E42+E33+E19+E13</f>
        <v>19984460.699999999</v>
      </c>
      <c r="F546" s="202">
        <f>+F542+F535+F528+F520+F508+F484+F474+F459+F453+F443+F438+F432+F393+F378+F369+F361+F347+F327+F310+F285+F261+F217+F211+F205+F200+F195+F189+F165+F154+F149+F136+F121+F106+F100+F89+F76+F56+F42+F33+F19+F13</f>
        <v>20964947.699999999</v>
      </c>
      <c r="G546" s="203">
        <f>+G542+G535+G528+G520+G508+G484+G474+G459+G453+G443+G438+G432+G393+G378+G369+G361+G347+G327+G310+G285+G261+G217+G211+G205+G200+G195+G189+G165+G154+G149+G136+G121+G106+G100+G89+G76+G56+G42+G33+G19+G13</f>
        <v>21271285</v>
      </c>
      <c r="H546" s="120">
        <f t="shared" si="46"/>
        <v>6.8797560185009876E-2</v>
      </c>
      <c r="I546" s="111">
        <f>J546-G546</f>
        <v>1463412.5099999979</v>
      </c>
      <c r="J546" s="8">
        <f>SUM(J13+J19+J33+J42+J56+J76+J89+J100+J106+J121+J136+J149+J154+J165+J189+J195+J200+J205+J211+J217+J261+J285+J310+J327+J347+J361+J369+J378+J393+J432+J438+J443+J453+J459+J474+J484+J508+J520+J528+J535+J542)</f>
        <v>22734697.509999998</v>
      </c>
    </row>
    <row r="547" spans="2:10" ht="15.75" thickBot="1">
      <c r="B547" s="4"/>
      <c r="C547" s="51"/>
      <c r="D547" s="4"/>
      <c r="E547" s="104"/>
      <c r="F547" s="115"/>
      <c r="G547" s="88"/>
      <c r="H547" s="84"/>
      <c r="I547" s="86"/>
      <c r="J547" s="11"/>
    </row>
    <row r="548" spans="2:10">
      <c r="E548" s="105"/>
      <c r="F548" s="105"/>
      <c r="G548" s="90"/>
      <c r="H548" s="2"/>
      <c r="J548" s="2"/>
    </row>
    <row r="549" spans="2:10">
      <c r="E549" s="2"/>
      <c r="F549" s="105"/>
      <c r="G549" s="90"/>
      <c r="H549" s="2"/>
      <c r="J549" s="79"/>
    </row>
    <row r="550" spans="2:10">
      <c r="E550" s="2"/>
      <c r="F550" s="105"/>
      <c r="G550" s="90"/>
      <c r="H550" s="2"/>
      <c r="J550" s="2"/>
    </row>
    <row r="551" spans="2:10">
      <c r="E551" s="2"/>
      <c r="F551" s="105"/>
      <c r="G551" s="90"/>
      <c r="H551" s="2"/>
      <c r="J551" s="2"/>
    </row>
    <row r="552" spans="2:10">
      <c r="E552" s="2"/>
      <c r="F552" s="105"/>
      <c r="G552" s="90"/>
      <c r="H552" s="2"/>
      <c r="J552" s="2"/>
    </row>
    <row r="553" spans="2:10">
      <c r="E553" s="2"/>
      <c r="F553" s="90"/>
      <c r="G553" s="90"/>
      <c r="H553" s="2"/>
      <c r="J553" s="2"/>
    </row>
    <row r="554" spans="2:10">
      <c r="E554" s="2"/>
      <c r="F554" s="90"/>
      <c r="G554" s="90"/>
      <c r="H554" s="2"/>
      <c r="J554" s="2"/>
    </row>
    <row r="555" spans="2:10">
      <c r="E555" s="2"/>
      <c r="F555" s="90"/>
      <c r="G555" s="90"/>
      <c r="H555" s="2"/>
      <c r="J555" s="2"/>
    </row>
    <row r="556" spans="2:10">
      <c r="E556" s="2"/>
      <c r="F556" s="90"/>
      <c r="G556" s="90"/>
      <c r="H556" s="2"/>
      <c r="J556" s="2"/>
    </row>
    <row r="557" spans="2:10">
      <c r="E557" s="2"/>
      <c r="F557" s="90"/>
      <c r="G557" s="90"/>
      <c r="H557" s="2"/>
      <c r="J557" s="2"/>
    </row>
    <row r="558" spans="2:10">
      <c r="E558" s="2"/>
      <c r="F558" s="90"/>
      <c r="G558" s="90"/>
      <c r="H558" s="2"/>
      <c r="J558" s="2"/>
    </row>
    <row r="559" spans="2:10">
      <c r="E559" s="2"/>
      <c r="F559" s="90"/>
      <c r="G559" s="90"/>
      <c r="H559" s="2"/>
      <c r="J559" s="2"/>
    </row>
    <row r="560" spans="2:10">
      <c r="E560" s="2"/>
      <c r="F560" s="90"/>
      <c r="G560" s="90"/>
      <c r="H560" s="2"/>
      <c r="J560" s="2"/>
    </row>
    <row r="561" spans="5:10">
      <c r="E561" s="2"/>
      <c r="F561" s="90"/>
      <c r="G561" s="90"/>
      <c r="H561" s="2"/>
      <c r="J561" s="2"/>
    </row>
    <row r="562" spans="5:10">
      <c r="E562" s="2"/>
      <c r="F562" s="90"/>
      <c r="G562" s="90"/>
      <c r="H562" s="2"/>
      <c r="J562" s="2"/>
    </row>
    <row r="563" spans="5:10">
      <c r="E563" s="2"/>
      <c r="F563" s="90"/>
      <c r="G563" s="90"/>
      <c r="H563" s="2"/>
      <c r="J563" s="2"/>
    </row>
    <row r="564" spans="5:10">
      <c r="E564" s="2"/>
      <c r="F564" s="90"/>
      <c r="G564" s="90"/>
      <c r="H564" s="2"/>
      <c r="J564" s="2"/>
    </row>
    <row r="565" spans="5:10">
      <c r="E565" s="2"/>
      <c r="F565" s="90"/>
      <c r="G565" s="90"/>
      <c r="H565" s="2"/>
      <c r="J565" s="2"/>
    </row>
    <row r="566" spans="5:10">
      <c r="E566" s="2"/>
      <c r="F566" s="90"/>
      <c r="G566" s="90"/>
      <c r="H566" s="2"/>
      <c r="J566" s="2"/>
    </row>
    <row r="567" spans="5:10">
      <c r="E567" s="2"/>
      <c r="F567" s="90"/>
      <c r="G567" s="90"/>
      <c r="H567" s="2"/>
      <c r="J567" s="2"/>
    </row>
    <row r="568" spans="5:10">
      <c r="E568" s="2"/>
      <c r="F568" s="90"/>
      <c r="G568" s="90"/>
      <c r="H568" s="2"/>
      <c r="J568" s="2"/>
    </row>
    <row r="569" spans="5:10">
      <c r="E569" s="2"/>
      <c r="F569" s="90"/>
      <c r="G569" s="90"/>
      <c r="H569" s="2"/>
      <c r="J569" s="2"/>
    </row>
    <row r="570" spans="5:10">
      <c r="E570" s="2"/>
      <c r="F570" s="90"/>
      <c r="G570" s="90"/>
      <c r="H570" s="2"/>
      <c r="J570" s="2"/>
    </row>
    <row r="571" spans="5:10">
      <c r="E571" s="2"/>
      <c r="F571" s="90"/>
      <c r="G571" s="90"/>
      <c r="H571" s="2"/>
      <c r="J571" s="2"/>
    </row>
    <row r="572" spans="5:10">
      <c r="E572" s="2"/>
      <c r="F572" s="90"/>
      <c r="G572" s="90"/>
      <c r="H572" s="2"/>
      <c r="J572" s="2"/>
    </row>
    <row r="573" spans="5:10">
      <c r="E573" s="2"/>
      <c r="F573" s="90"/>
      <c r="G573" s="90"/>
      <c r="H573" s="2"/>
      <c r="J573" s="2"/>
    </row>
    <row r="574" spans="5:10">
      <c r="E574" s="2"/>
      <c r="F574" s="105"/>
      <c r="G574" s="90"/>
      <c r="H574" s="2"/>
      <c r="J574" s="2"/>
    </row>
    <row r="575" spans="5:10">
      <c r="E575" s="2"/>
      <c r="F575" s="105"/>
      <c r="G575" s="90"/>
      <c r="H575" s="2"/>
      <c r="J575" s="2"/>
    </row>
    <row r="576" spans="5:10">
      <c r="E576" s="2"/>
      <c r="F576" s="105"/>
      <c r="G576" s="90"/>
      <c r="H576" s="2"/>
      <c r="J576" s="2"/>
    </row>
    <row r="577" spans="5:10">
      <c r="E577" s="2"/>
      <c r="F577" s="105"/>
      <c r="G577" s="90"/>
      <c r="H577" s="2"/>
      <c r="J577" s="2"/>
    </row>
    <row r="578" spans="5:10">
      <c r="E578" s="2"/>
      <c r="F578" s="105"/>
      <c r="G578" s="90"/>
      <c r="H578" s="2"/>
      <c r="J578" s="2"/>
    </row>
    <row r="579" spans="5:10">
      <c r="E579" s="2"/>
      <c r="F579" s="105"/>
      <c r="G579" s="90"/>
      <c r="H579" s="2"/>
      <c r="J579" s="2"/>
    </row>
    <row r="580" spans="5:10">
      <c r="E580" s="2"/>
      <c r="F580" s="105"/>
      <c r="G580" s="90"/>
      <c r="H580" s="2"/>
      <c r="J580" s="2"/>
    </row>
    <row r="581" spans="5:10">
      <c r="E581" s="2"/>
      <c r="F581" s="105"/>
      <c r="G581" s="90"/>
      <c r="H581" s="2"/>
      <c r="J581" s="2"/>
    </row>
    <row r="582" spans="5:10">
      <c r="E582" s="2"/>
      <c r="F582" s="105"/>
      <c r="G582" s="90"/>
      <c r="H582" s="2"/>
      <c r="J582" s="2"/>
    </row>
    <row r="583" spans="5:10">
      <c r="E583" s="2"/>
      <c r="F583" s="105"/>
      <c r="G583" s="90"/>
      <c r="H583" s="2"/>
      <c r="J583" s="2"/>
    </row>
    <row r="584" spans="5:10">
      <c r="E584" s="2"/>
      <c r="F584" s="105"/>
      <c r="G584" s="90"/>
      <c r="H584" s="2"/>
      <c r="J584" s="2"/>
    </row>
    <row r="585" spans="5:10">
      <c r="E585" s="2"/>
      <c r="F585" s="105"/>
      <c r="G585" s="90"/>
      <c r="H585" s="2"/>
      <c r="J585" s="2"/>
    </row>
    <row r="586" spans="5:10">
      <c r="E586" s="2"/>
      <c r="F586" s="105"/>
      <c r="G586" s="90"/>
      <c r="H586" s="2"/>
      <c r="J586" s="2"/>
    </row>
    <row r="587" spans="5:10">
      <c r="E587" s="2"/>
      <c r="F587" s="105"/>
      <c r="G587" s="90"/>
      <c r="H587" s="2"/>
      <c r="J587" s="2"/>
    </row>
    <row r="588" spans="5:10">
      <c r="E588" s="2"/>
      <c r="F588" s="105"/>
      <c r="G588" s="90"/>
      <c r="H588" s="2"/>
      <c r="J588" s="2"/>
    </row>
    <row r="589" spans="5:10">
      <c r="E589" s="2"/>
      <c r="F589" s="105"/>
      <c r="G589" s="90"/>
      <c r="H589" s="2"/>
      <c r="J589" s="2"/>
    </row>
    <row r="590" spans="5:10">
      <c r="E590" s="2"/>
      <c r="F590" s="105"/>
      <c r="G590" s="90"/>
      <c r="H590" s="2"/>
      <c r="J590" s="2"/>
    </row>
    <row r="591" spans="5:10">
      <c r="E591" s="2"/>
      <c r="F591" s="105"/>
      <c r="G591" s="90"/>
      <c r="H591" s="2"/>
      <c r="J591" s="2"/>
    </row>
    <row r="592" spans="5:10">
      <c r="E592" s="2"/>
      <c r="F592" s="105"/>
      <c r="G592" s="90"/>
      <c r="H592" s="2"/>
      <c r="J592" s="2"/>
    </row>
    <row r="593" spans="5:10">
      <c r="E593" s="2"/>
      <c r="F593" s="105"/>
      <c r="G593" s="90"/>
      <c r="H593" s="2"/>
      <c r="J593" s="2"/>
    </row>
    <row r="594" spans="5:10">
      <c r="E594" s="2"/>
      <c r="F594" s="105"/>
      <c r="G594" s="90"/>
      <c r="H594" s="2"/>
      <c r="J594" s="2"/>
    </row>
    <row r="595" spans="5:10">
      <c r="E595" s="2"/>
      <c r="F595" s="105"/>
      <c r="G595" s="90"/>
      <c r="H595" s="2"/>
      <c r="J595" s="2"/>
    </row>
    <row r="596" spans="5:10">
      <c r="E596" s="2"/>
      <c r="F596" s="105"/>
      <c r="G596" s="90"/>
      <c r="H596" s="2"/>
      <c r="J596" s="2"/>
    </row>
    <row r="597" spans="5:10">
      <c r="E597" s="2"/>
      <c r="F597" s="105"/>
      <c r="G597" s="90"/>
      <c r="H597" s="2"/>
      <c r="J597" s="2"/>
    </row>
    <row r="598" spans="5:10">
      <c r="E598" s="2"/>
      <c r="F598" s="105"/>
      <c r="G598" s="90"/>
      <c r="H598" s="2"/>
      <c r="J598" s="2"/>
    </row>
    <row r="599" spans="5:10">
      <c r="E599" s="2"/>
      <c r="F599" s="105"/>
      <c r="G599" s="90"/>
      <c r="H599" s="2"/>
      <c r="J599" s="2"/>
    </row>
    <row r="600" spans="5:10">
      <c r="E600" s="2"/>
      <c r="F600" s="105"/>
      <c r="G600" s="90"/>
      <c r="H600" s="2"/>
      <c r="J600" s="2"/>
    </row>
    <row r="601" spans="5:10">
      <c r="E601" s="2"/>
      <c r="F601" s="105"/>
      <c r="G601" s="90"/>
      <c r="H601" s="2"/>
      <c r="J601" s="2"/>
    </row>
    <row r="602" spans="5:10">
      <c r="E602" s="2"/>
      <c r="F602" s="105"/>
      <c r="G602" s="90"/>
      <c r="H602" s="2"/>
      <c r="J602" s="2"/>
    </row>
    <row r="603" spans="5:10">
      <c r="E603" s="2"/>
      <c r="F603" s="105"/>
      <c r="G603" s="90"/>
      <c r="H603" s="2"/>
      <c r="J603" s="2"/>
    </row>
    <row r="604" spans="5:10">
      <c r="E604" s="2"/>
      <c r="F604" s="105"/>
      <c r="G604" s="90"/>
      <c r="H604" s="2"/>
      <c r="J604" s="2"/>
    </row>
    <row r="605" spans="5:10">
      <c r="E605" s="2"/>
      <c r="F605" s="105"/>
      <c r="G605" s="90"/>
      <c r="H605" s="2"/>
      <c r="J605" s="2"/>
    </row>
    <row r="606" spans="5:10">
      <c r="E606" s="2"/>
      <c r="F606" s="105"/>
      <c r="G606" s="90"/>
      <c r="H606" s="2"/>
      <c r="J606" s="2"/>
    </row>
    <row r="607" spans="5:10">
      <c r="E607" s="2"/>
      <c r="F607" s="105"/>
      <c r="G607" s="90"/>
      <c r="H607" s="2"/>
      <c r="J607" s="2"/>
    </row>
    <row r="608" spans="5:10">
      <c r="E608" s="2"/>
      <c r="F608" s="105"/>
      <c r="G608" s="90"/>
      <c r="H608" s="2"/>
      <c r="J608" s="2"/>
    </row>
    <row r="609" spans="5:10">
      <c r="E609" s="2"/>
      <c r="F609" s="105"/>
      <c r="G609" s="90"/>
      <c r="H609" s="2"/>
      <c r="J609" s="2"/>
    </row>
    <row r="610" spans="5:10">
      <c r="E610" s="2"/>
      <c r="F610" s="105"/>
      <c r="G610" s="90"/>
      <c r="H610" s="2"/>
      <c r="J610" s="2"/>
    </row>
    <row r="611" spans="5:10">
      <c r="E611" s="2"/>
      <c r="F611" s="105"/>
      <c r="G611" s="90"/>
      <c r="H611" s="2"/>
      <c r="J611" s="2"/>
    </row>
    <row r="612" spans="5:10">
      <c r="E612" s="2"/>
      <c r="F612" s="105"/>
      <c r="G612" s="90"/>
      <c r="H612" s="2"/>
      <c r="J612" s="2"/>
    </row>
    <row r="613" spans="5:10">
      <c r="E613" s="2"/>
      <c r="F613" s="105"/>
      <c r="G613" s="90"/>
      <c r="H613" s="2"/>
      <c r="J613" s="2"/>
    </row>
    <row r="614" spans="5:10">
      <c r="E614" s="2"/>
      <c r="F614" s="105"/>
      <c r="G614" s="90"/>
      <c r="H614" s="2"/>
      <c r="J614" s="2"/>
    </row>
    <row r="615" spans="5:10">
      <c r="E615" s="2"/>
      <c r="F615" s="105"/>
      <c r="G615" s="90"/>
      <c r="H615" s="2"/>
      <c r="J615" s="2"/>
    </row>
    <row r="616" spans="5:10">
      <c r="E616" s="2"/>
      <c r="F616" s="105"/>
      <c r="G616" s="90"/>
      <c r="H616" s="2"/>
      <c r="J616" s="2"/>
    </row>
    <row r="617" spans="5:10">
      <c r="E617" s="2"/>
      <c r="F617" s="105"/>
      <c r="G617" s="90"/>
      <c r="H617" s="2"/>
      <c r="J617" s="2"/>
    </row>
    <row r="618" spans="5:10">
      <c r="E618" s="2"/>
      <c r="F618" s="105"/>
      <c r="G618" s="90"/>
      <c r="H618" s="2"/>
      <c r="J618" s="2"/>
    </row>
    <row r="619" spans="5:10">
      <c r="E619" s="2"/>
      <c r="F619" s="105"/>
      <c r="G619" s="90"/>
      <c r="H619" s="2"/>
      <c r="J619" s="2"/>
    </row>
    <row r="620" spans="5:10">
      <c r="E620" s="2"/>
      <c r="F620" s="105"/>
      <c r="G620" s="90"/>
      <c r="H620" s="2"/>
      <c r="J620" s="2"/>
    </row>
    <row r="621" spans="5:10">
      <c r="E621" s="2"/>
      <c r="F621" s="105"/>
      <c r="G621" s="90"/>
      <c r="H621" s="2"/>
      <c r="J621" s="2"/>
    </row>
    <row r="622" spans="5:10">
      <c r="E622" s="2"/>
      <c r="F622" s="105"/>
      <c r="G622" s="90"/>
      <c r="H622" s="2"/>
      <c r="J622" s="2"/>
    </row>
    <row r="623" spans="5:10">
      <c r="E623" s="2"/>
      <c r="F623" s="105"/>
      <c r="G623" s="90"/>
      <c r="H623" s="2"/>
      <c r="J623" s="2"/>
    </row>
    <row r="624" spans="5:10">
      <c r="E624" s="2"/>
      <c r="F624" s="105"/>
      <c r="G624" s="90"/>
      <c r="H624" s="2"/>
      <c r="J624" s="2"/>
    </row>
    <row r="625" spans="5:10">
      <c r="E625" s="2"/>
      <c r="F625" s="105"/>
      <c r="G625" s="90"/>
      <c r="H625" s="2"/>
      <c r="J625" s="2"/>
    </row>
    <row r="626" spans="5:10">
      <c r="E626" s="2"/>
      <c r="F626" s="105"/>
      <c r="G626" s="90"/>
      <c r="H626" s="2"/>
      <c r="J626" s="2"/>
    </row>
    <row r="627" spans="5:10">
      <c r="E627" s="2"/>
      <c r="F627" s="105"/>
      <c r="G627" s="90"/>
      <c r="H627" s="2"/>
      <c r="J627" s="2"/>
    </row>
    <row r="628" spans="5:10">
      <c r="E628" s="2"/>
      <c r="F628" s="105"/>
      <c r="G628" s="90"/>
      <c r="H628" s="2"/>
      <c r="J628" s="2"/>
    </row>
    <row r="629" spans="5:10">
      <c r="E629" s="2"/>
      <c r="F629" s="105"/>
      <c r="G629" s="90"/>
      <c r="H629" s="2"/>
      <c r="J629" s="2"/>
    </row>
    <row r="630" spans="5:10">
      <c r="E630" s="2"/>
      <c r="F630" s="105"/>
      <c r="G630" s="90"/>
      <c r="H630" s="2"/>
      <c r="J630" s="2"/>
    </row>
    <row r="631" spans="5:10">
      <c r="E631" s="2"/>
      <c r="F631" s="105"/>
      <c r="G631" s="90"/>
      <c r="H631" s="2"/>
      <c r="J631" s="2"/>
    </row>
    <row r="632" spans="5:10">
      <c r="E632" s="2"/>
      <c r="F632" s="105"/>
      <c r="G632" s="90"/>
      <c r="H632" s="2"/>
      <c r="J632" s="2"/>
    </row>
    <row r="633" spans="5:10">
      <c r="E633" s="2"/>
      <c r="F633" s="105"/>
      <c r="G633" s="90"/>
      <c r="H633" s="2"/>
      <c r="J633" s="2"/>
    </row>
    <row r="634" spans="5:10">
      <c r="E634" s="2"/>
      <c r="F634" s="105"/>
      <c r="G634" s="90"/>
      <c r="H634" s="2"/>
      <c r="J634" s="2"/>
    </row>
    <row r="635" spans="5:10">
      <c r="E635" s="2"/>
      <c r="F635" s="105"/>
      <c r="G635" s="90"/>
      <c r="H635" s="2"/>
      <c r="J635" s="2"/>
    </row>
    <row r="636" spans="5:10">
      <c r="E636" s="2"/>
      <c r="F636" s="105"/>
      <c r="G636" s="90"/>
      <c r="H636" s="2"/>
      <c r="J636" s="2"/>
    </row>
    <row r="637" spans="5:10">
      <c r="E637" s="2"/>
      <c r="F637" s="105"/>
      <c r="G637" s="90"/>
      <c r="H637" s="2"/>
      <c r="J637" s="2"/>
    </row>
    <row r="638" spans="5:10">
      <c r="E638" s="2"/>
      <c r="F638" s="105"/>
      <c r="G638" s="90"/>
      <c r="H638" s="2"/>
      <c r="J638" s="2"/>
    </row>
    <row r="639" spans="5:10">
      <c r="E639" s="2"/>
      <c r="F639" s="105"/>
      <c r="G639" s="90"/>
      <c r="H639" s="2"/>
      <c r="J639" s="2"/>
    </row>
    <row r="640" spans="5:10">
      <c r="E640" s="2"/>
      <c r="F640" s="105"/>
      <c r="G640" s="90"/>
      <c r="H640" s="2"/>
      <c r="J640" s="2"/>
    </row>
    <row r="641" spans="5:10">
      <c r="E641" s="2"/>
      <c r="F641" s="105"/>
      <c r="G641" s="90"/>
      <c r="H641" s="2"/>
      <c r="J641" s="2"/>
    </row>
    <row r="642" spans="5:10">
      <c r="E642" s="2"/>
      <c r="F642" s="105"/>
      <c r="G642" s="90"/>
      <c r="H642" s="2"/>
      <c r="J642" s="2"/>
    </row>
    <row r="643" spans="5:10">
      <c r="E643" s="2"/>
      <c r="F643" s="105"/>
      <c r="G643" s="90"/>
      <c r="H643" s="2"/>
      <c r="J643" s="2"/>
    </row>
    <row r="644" spans="5:10">
      <c r="E644" s="2"/>
      <c r="F644" s="105"/>
      <c r="G644" s="90"/>
      <c r="H644" s="2"/>
      <c r="J644" s="2"/>
    </row>
    <row r="645" spans="5:10">
      <c r="E645" s="2"/>
      <c r="F645" s="105"/>
      <c r="G645" s="90"/>
      <c r="H645" s="2"/>
      <c r="J645" s="2"/>
    </row>
    <row r="646" spans="5:10">
      <c r="E646" s="2"/>
      <c r="F646" s="105"/>
      <c r="G646" s="90"/>
      <c r="H646" s="2"/>
      <c r="J646" s="2"/>
    </row>
    <row r="647" spans="5:10">
      <c r="E647" s="2"/>
      <c r="F647" s="105"/>
      <c r="G647" s="90"/>
      <c r="H647" s="2"/>
      <c r="J647" s="2"/>
    </row>
    <row r="648" spans="5:10">
      <c r="E648" s="2"/>
      <c r="F648" s="105"/>
      <c r="G648" s="90"/>
      <c r="H648" s="2"/>
      <c r="J648" s="2"/>
    </row>
    <row r="649" spans="5:10">
      <c r="E649" s="2"/>
      <c r="F649" s="105"/>
      <c r="G649" s="90"/>
      <c r="H649" s="2"/>
      <c r="J649" s="2"/>
    </row>
    <row r="650" spans="5:10">
      <c r="E650" s="2"/>
      <c r="F650" s="105"/>
      <c r="G650" s="90"/>
      <c r="H650" s="2"/>
      <c r="J650" s="2"/>
    </row>
    <row r="651" spans="5:10">
      <c r="E651" s="2"/>
      <c r="F651" s="105"/>
      <c r="G651" s="90"/>
      <c r="H651" s="2"/>
      <c r="J651" s="2"/>
    </row>
    <row r="652" spans="5:10">
      <c r="E652" s="2"/>
      <c r="F652" s="105"/>
      <c r="G652" s="90"/>
      <c r="H652" s="2"/>
      <c r="J652" s="2"/>
    </row>
    <row r="653" spans="5:10">
      <c r="E653" s="2"/>
      <c r="F653" s="105"/>
      <c r="G653" s="90"/>
      <c r="H653" s="2"/>
      <c r="J653" s="2"/>
    </row>
    <row r="654" spans="5:10">
      <c r="E654" s="2"/>
      <c r="F654" s="105"/>
      <c r="G654" s="90"/>
      <c r="H654" s="2"/>
      <c r="J654" s="2"/>
    </row>
    <row r="655" spans="5:10">
      <c r="E655" s="2"/>
      <c r="F655" s="105"/>
      <c r="G655" s="90"/>
      <c r="H655" s="2"/>
      <c r="J655" s="2"/>
    </row>
    <row r="656" spans="5:10">
      <c r="E656" s="2"/>
      <c r="F656" s="105"/>
      <c r="G656" s="90"/>
      <c r="H656" s="2"/>
      <c r="J656" s="2"/>
    </row>
    <row r="657" spans="5:10">
      <c r="E657" s="2"/>
      <c r="F657" s="105"/>
      <c r="G657" s="90"/>
      <c r="H657" s="2"/>
      <c r="J657" s="2"/>
    </row>
    <row r="658" spans="5:10">
      <c r="E658" s="2"/>
      <c r="F658" s="105"/>
      <c r="G658" s="90"/>
      <c r="H658" s="2"/>
      <c r="J658" s="2"/>
    </row>
    <row r="659" spans="5:10">
      <c r="E659" s="2"/>
      <c r="F659" s="105"/>
      <c r="G659" s="90"/>
      <c r="H659" s="2"/>
      <c r="J659" s="2"/>
    </row>
    <row r="660" spans="5:10">
      <c r="E660" s="2"/>
      <c r="F660" s="105"/>
      <c r="G660" s="90"/>
      <c r="H660" s="2"/>
      <c r="J660" s="2"/>
    </row>
    <row r="661" spans="5:10">
      <c r="E661" s="2"/>
      <c r="F661" s="105"/>
      <c r="G661" s="90"/>
      <c r="H661" s="2"/>
      <c r="J661" s="2"/>
    </row>
    <row r="662" spans="5:10">
      <c r="E662" s="2"/>
      <c r="F662" s="105"/>
      <c r="G662" s="90"/>
      <c r="H662" s="2"/>
      <c r="J662" s="2"/>
    </row>
    <row r="663" spans="5:10">
      <c r="E663" s="2"/>
      <c r="F663" s="105"/>
      <c r="G663" s="90"/>
      <c r="H663" s="2"/>
      <c r="J663" s="2"/>
    </row>
  </sheetData>
  <mergeCells count="1">
    <mergeCell ref="B1:J1"/>
  </mergeCells>
  <printOptions horizontalCentered="1" gridLines="1"/>
  <pageMargins left="0.25" right="0.25" top="0.75" bottom="0.75" header="0.3" footer="0.3"/>
  <pageSetup scale="65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13"/>
  <sheetViews>
    <sheetView zoomScaleNormal="100" workbookViewId="0">
      <selection activeCell="B3" sqref="B3"/>
    </sheetView>
  </sheetViews>
  <sheetFormatPr defaultRowHeight="12.75"/>
  <cols>
    <col min="1" max="1" width="18.7109375" style="71" bestFit="1" customWidth="1"/>
    <col min="2" max="2" width="12.7109375" style="70" bestFit="1" customWidth="1"/>
    <col min="3" max="257" width="9.140625" style="71"/>
    <col min="258" max="258" width="18.7109375" style="71" bestFit="1" customWidth="1"/>
    <col min="259" max="259" width="12.7109375" style="71" bestFit="1" customWidth="1"/>
    <col min="260" max="513" width="9.140625" style="71"/>
    <col min="514" max="514" width="18.7109375" style="71" bestFit="1" customWidth="1"/>
    <col min="515" max="515" width="12.7109375" style="71" bestFit="1" customWidth="1"/>
    <col min="516" max="769" width="9.140625" style="71"/>
    <col min="770" max="770" width="18.7109375" style="71" bestFit="1" customWidth="1"/>
    <col min="771" max="771" width="12.7109375" style="71" bestFit="1" customWidth="1"/>
    <col min="772" max="1025" width="9.140625" style="71"/>
    <col min="1026" max="1026" width="18.7109375" style="71" bestFit="1" customWidth="1"/>
    <col min="1027" max="1027" width="12.7109375" style="71" bestFit="1" customWidth="1"/>
    <col min="1028" max="1281" width="9.140625" style="71"/>
    <col min="1282" max="1282" width="18.7109375" style="71" bestFit="1" customWidth="1"/>
    <col min="1283" max="1283" width="12.7109375" style="71" bestFit="1" customWidth="1"/>
    <col min="1284" max="1537" width="9.140625" style="71"/>
    <col min="1538" max="1538" width="18.7109375" style="71" bestFit="1" customWidth="1"/>
    <col min="1539" max="1539" width="12.7109375" style="71" bestFit="1" customWidth="1"/>
    <col min="1540" max="1793" width="9.140625" style="71"/>
    <col min="1794" max="1794" width="18.7109375" style="71" bestFit="1" customWidth="1"/>
    <col min="1795" max="1795" width="12.7109375" style="71" bestFit="1" customWidth="1"/>
    <col min="1796" max="2049" width="9.140625" style="71"/>
    <col min="2050" max="2050" width="18.7109375" style="71" bestFit="1" customWidth="1"/>
    <col min="2051" max="2051" width="12.7109375" style="71" bestFit="1" customWidth="1"/>
    <col min="2052" max="2305" width="9.140625" style="71"/>
    <col min="2306" max="2306" width="18.7109375" style="71" bestFit="1" customWidth="1"/>
    <col min="2307" max="2307" width="12.7109375" style="71" bestFit="1" customWidth="1"/>
    <col min="2308" max="2561" width="9.140625" style="71"/>
    <col min="2562" max="2562" width="18.7109375" style="71" bestFit="1" customWidth="1"/>
    <col min="2563" max="2563" width="12.7109375" style="71" bestFit="1" customWidth="1"/>
    <col min="2564" max="2817" width="9.140625" style="71"/>
    <col min="2818" max="2818" width="18.7109375" style="71" bestFit="1" customWidth="1"/>
    <col min="2819" max="2819" width="12.7109375" style="71" bestFit="1" customWidth="1"/>
    <col min="2820" max="3073" width="9.140625" style="71"/>
    <col min="3074" max="3074" width="18.7109375" style="71" bestFit="1" customWidth="1"/>
    <col min="3075" max="3075" width="12.7109375" style="71" bestFit="1" customWidth="1"/>
    <col min="3076" max="3329" width="9.140625" style="71"/>
    <col min="3330" max="3330" width="18.7109375" style="71" bestFit="1" customWidth="1"/>
    <col min="3331" max="3331" width="12.7109375" style="71" bestFit="1" customWidth="1"/>
    <col min="3332" max="3585" width="9.140625" style="71"/>
    <col min="3586" max="3586" width="18.7109375" style="71" bestFit="1" customWidth="1"/>
    <col min="3587" max="3587" width="12.7109375" style="71" bestFit="1" customWidth="1"/>
    <col min="3588" max="3841" width="9.140625" style="71"/>
    <col min="3842" max="3842" width="18.7109375" style="71" bestFit="1" customWidth="1"/>
    <col min="3843" max="3843" width="12.7109375" style="71" bestFit="1" customWidth="1"/>
    <col min="3844" max="4097" width="9.140625" style="71"/>
    <col min="4098" max="4098" width="18.7109375" style="71" bestFit="1" customWidth="1"/>
    <col min="4099" max="4099" width="12.7109375" style="71" bestFit="1" customWidth="1"/>
    <col min="4100" max="4353" width="9.140625" style="71"/>
    <col min="4354" max="4354" width="18.7109375" style="71" bestFit="1" customWidth="1"/>
    <col min="4355" max="4355" width="12.7109375" style="71" bestFit="1" customWidth="1"/>
    <col min="4356" max="4609" width="9.140625" style="71"/>
    <col min="4610" max="4610" width="18.7109375" style="71" bestFit="1" customWidth="1"/>
    <col min="4611" max="4611" width="12.7109375" style="71" bestFit="1" customWidth="1"/>
    <col min="4612" max="4865" width="9.140625" style="71"/>
    <col min="4866" max="4866" width="18.7109375" style="71" bestFit="1" customWidth="1"/>
    <col min="4867" max="4867" width="12.7109375" style="71" bestFit="1" customWidth="1"/>
    <col min="4868" max="5121" width="9.140625" style="71"/>
    <col min="5122" max="5122" width="18.7109375" style="71" bestFit="1" customWidth="1"/>
    <col min="5123" max="5123" width="12.7109375" style="71" bestFit="1" customWidth="1"/>
    <col min="5124" max="5377" width="9.140625" style="71"/>
    <col min="5378" max="5378" width="18.7109375" style="71" bestFit="1" customWidth="1"/>
    <col min="5379" max="5379" width="12.7109375" style="71" bestFit="1" customWidth="1"/>
    <col min="5380" max="5633" width="9.140625" style="71"/>
    <col min="5634" max="5634" width="18.7109375" style="71" bestFit="1" customWidth="1"/>
    <col min="5635" max="5635" width="12.7109375" style="71" bestFit="1" customWidth="1"/>
    <col min="5636" max="5889" width="9.140625" style="71"/>
    <col min="5890" max="5890" width="18.7109375" style="71" bestFit="1" customWidth="1"/>
    <col min="5891" max="5891" width="12.7109375" style="71" bestFit="1" customWidth="1"/>
    <col min="5892" max="6145" width="9.140625" style="71"/>
    <col min="6146" max="6146" width="18.7109375" style="71" bestFit="1" customWidth="1"/>
    <col min="6147" max="6147" width="12.7109375" style="71" bestFit="1" customWidth="1"/>
    <col min="6148" max="6401" width="9.140625" style="71"/>
    <col min="6402" max="6402" width="18.7109375" style="71" bestFit="1" customWidth="1"/>
    <col min="6403" max="6403" width="12.7109375" style="71" bestFit="1" customWidth="1"/>
    <col min="6404" max="6657" width="9.140625" style="71"/>
    <col min="6658" max="6658" width="18.7109375" style="71" bestFit="1" customWidth="1"/>
    <col min="6659" max="6659" width="12.7109375" style="71" bestFit="1" customWidth="1"/>
    <col min="6660" max="6913" width="9.140625" style="71"/>
    <col min="6914" max="6914" width="18.7109375" style="71" bestFit="1" customWidth="1"/>
    <col min="6915" max="6915" width="12.7109375" style="71" bestFit="1" customWidth="1"/>
    <col min="6916" max="7169" width="9.140625" style="71"/>
    <col min="7170" max="7170" width="18.7109375" style="71" bestFit="1" customWidth="1"/>
    <col min="7171" max="7171" width="12.7109375" style="71" bestFit="1" customWidth="1"/>
    <col min="7172" max="7425" width="9.140625" style="71"/>
    <col min="7426" max="7426" width="18.7109375" style="71" bestFit="1" customWidth="1"/>
    <col min="7427" max="7427" width="12.7109375" style="71" bestFit="1" customWidth="1"/>
    <col min="7428" max="7681" width="9.140625" style="71"/>
    <col min="7682" max="7682" width="18.7109375" style="71" bestFit="1" customWidth="1"/>
    <col min="7683" max="7683" width="12.7109375" style="71" bestFit="1" customWidth="1"/>
    <col min="7684" max="7937" width="9.140625" style="71"/>
    <col min="7938" max="7938" width="18.7109375" style="71" bestFit="1" customWidth="1"/>
    <col min="7939" max="7939" width="12.7109375" style="71" bestFit="1" customWidth="1"/>
    <col min="7940" max="8193" width="9.140625" style="71"/>
    <col min="8194" max="8194" width="18.7109375" style="71" bestFit="1" customWidth="1"/>
    <col min="8195" max="8195" width="12.7109375" style="71" bestFit="1" customWidth="1"/>
    <col min="8196" max="8449" width="9.140625" style="71"/>
    <col min="8450" max="8450" width="18.7109375" style="71" bestFit="1" customWidth="1"/>
    <col min="8451" max="8451" width="12.7109375" style="71" bestFit="1" customWidth="1"/>
    <col min="8452" max="8705" width="9.140625" style="71"/>
    <col min="8706" max="8706" width="18.7109375" style="71" bestFit="1" customWidth="1"/>
    <col min="8707" max="8707" width="12.7109375" style="71" bestFit="1" customWidth="1"/>
    <col min="8708" max="8961" width="9.140625" style="71"/>
    <col min="8962" max="8962" width="18.7109375" style="71" bestFit="1" customWidth="1"/>
    <col min="8963" max="8963" width="12.7109375" style="71" bestFit="1" customWidth="1"/>
    <col min="8964" max="9217" width="9.140625" style="71"/>
    <col min="9218" max="9218" width="18.7109375" style="71" bestFit="1" customWidth="1"/>
    <col min="9219" max="9219" width="12.7109375" style="71" bestFit="1" customWidth="1"/>
    <col min="9220" max="9473" width="9.140625" style="71"/>
    <col min="9474" max="9474" width="18.7109375" style="71" bestFit="1" customWidth="1"/>
    <col min="9475" max="9475" width="12.7109375" style="71" bestFit="1" customWidth="1"/>
    <col min="9476" max="9729" width="9.140625" style="71"/>
    <col min="9730" max="9730" width="18.7109375" style="71" bestFit="1" customWidth="1"/>
    <col min="9731" max="9731" width="12.7109375" style="71" bestFit="1" customWidth="1"/>
    <col min="9732" max="9985" width="9.140625" style="71"/>
    <col min="9986" max="9986" width="18.7109375" style="71" bestFit="1" customWidth="1"/>
    <col min="9987" max="9987" width="12.7109375" style="71" bestFit="1" customWidth="1"/>
    <col min="9988" max="10241" width="9.140625" style="71"/>
    <col min="10242" max="10242" width="18.7109375" style="71" bestFit="1" customWidth="1"/>
    <col min="10243" max="10243" width="12.7109375" style="71" bestFit="1" customWidth="1"/>
    <col min="10244" max="10497" width="9.140625" style="71"/>
    <col min="10498" max="10498" width="18.7109375" style="71" bestFit="1" customWidth="1"/>
    <col min="10499" max="10499" width="12.7109375" style="71" bestFit="1" customWidth="1"/>
    <col min="10500" max="10753" width="9.140625" style="71"/>
    <col min="10754" max="10754" width="18.7109375" style="71" bestFit="1" customWidth="1"/>
    <col min="10755" max="10755" width="12.7109375" style="71" bestFit="1" customWidth="1"/>
    <col min="10756" max="11009" width="9.140625" style="71"/>
    <col min="11010" max="11010" width="18.7109375" style="71" bestFit="1" customWidth="1"/>
    <col min="11011" max="11011" width="12.7109375" style="71" bestFit="1" customWidth="1"/>
    <col min="11012" max="11265" width="9.140625" style="71"/>
    <col min="11266" max="11266" width="18.7109375" style="71" bestFit="1" customWidth="1"/>
    <col min="11267" max="11267" width="12.7109375" style="71" bestFit="1" customWidth="1"/>
    <col min="11268" max="11521" width="9.140625" style="71"/>
    <col min="11522" max="11522" width="18.7109375" style="71" bestFit="1" customWidth="1"/>
    <col min="11523" max="11523" width="12.7109375" style="71" bestFit="1" customWidth="1"/>
    <col min="11524" max="11777" width="9.140625" style="71"/>
    <col min="11778" max="11778" width="18.7109375" style="71" bestFit="1" customWidth="1"/>
    <col min="11779" max="11779" width="12.7109375" style="71" bestFit="1" customWidth="1"/>
    <col min="11780" max="12033" width="9.140625" style="71"/>
    <col min="12034" max="12034" width="18.7109375" style="71" bestFit="1" customWidth="1"/>
    <col min="12035" max="12035" width="12.7109375" style="71" bestFit="1" customWidth="1"/>
    <col min="12036" max="12289" width="9.140625" style="71"/>
    <col min="12290" max="12290" width="18.7109375" style="71" bestFit="1" customWidth="1"/>
    <col min="12291" max="12291" width="12.7109375" style="71" bestFit="1" customWidth="1"/>
    <col min="12292" max="12545" width="9.140625" style="71"/>
    <col min="12546" max="12546" width="18.7109375" style="71" bestFit="1" customWidth="1"/>
    <col min="12547" max="12547" width="12.7109375" style="71" bestFit="1" customWidth="1"/>
    <col min="12548" max="12801" width="9.140625" style="71"/>
    <col min="12802" max="12802" width="18.7109375" style="71" bestFit="1" customWidth="1"/>
    <col min="12803" max="12803" width="12.7109375" style="71" bestFit="1" customWidth="1"/>
    <col min="12804" max="13057" width="9.140625" style="71"/>
    <col min="13058" max="13058" width="18.7109375" style="71" bestFit="1" customWidth="1"/>
    <col min="13059" max="13059" width="12.7109375" style="71" bestFit="1" customWidth="1"/>
    <col min="13060" max="13313" width="9.140625" style="71"/>
    <col min="13314" max="13314" width="18.7109375" style="71" bestFit="1" customWidth="1"/>
    <col min="13315" max="13315" width="12.7109375" style="71" bestFit="1" customWidth="1"/>
    <col min="13316" max="13569" width="9.140625" style="71"/>
    <col min="13570" max="13570" width="18.7109375" style="71" bestFit="1" customWidth="1"/>
    <col min="13571" max="13571" width="12.7109375" style="71" bestFit="1" customWidth="1"/>
    <col min="13572" max="13825" width="9.140625" style="71"/>
    <col min="13826" max="13826" width="18.7109375" style="71" bestFit="1" customWidth="1"/>
    <col min="13827" max="13827" width="12.7109375" style="71" bestFit="1" customWidth="1"/>
    <col min="13828" max="14081" width="9.140625" style="71"/>
    <col min="14082" max="14082" width="18.7109375" style="71" bestFit="1" customWidth="1"/>
    <col min="14083" max="14083" width="12.7109375" style="71" bestFit="1" customWidth="1"/>
    <col min="14084" max="14337" width="9.140625" style="71"/>
    <col min="14338" max="14338" width="18.7109375" style="71" bestFit="1" customWidth="1"/>
    <col min="14339" max="14339" width="12.7109375" style="71" bestFit="1" customWidth="1"/>
    <col min="14340" max="14593" width="9.140625" style="71"/>
    <col min="14594" max="14594" width="18.7109375" style="71" bestFit="1" customWidth="1"/>
    <col min="14595" max="14595" width="12.7109375" style="71" bestFit="1" customWidth="1"/>
    <col min="14596" max="14849" width="9.140625" style="71"/>
    <col min="14850" max="14850" width="18.7109375" style="71" bestFit="1" customWidth="1"/>
    <col min="14851" max="14851" width="12.7109375" style="71" bestFit="1" customWidth="1"/>
    <col min="14852" max="15105" width="9.140625" style="71"/>
    <col min="15106" max="15106" width="18.7109375" style="71" bestFit="1" customWidth="1"/>
    <col min="15107" max="15107" width="12.7109375" style="71" bestFit="1" customWidth="1"/>
    <col min="15108" max="15361" width="9.140625" style="71"/>
    <col min="15362" max="15362" width="18.7109375" style="71" bestFit="1" customWidth="1"/>
    <col min="15363" max="15363" width="12.7109375" style="71" bestFit="1" customWidth="1"/>
    <col min="15364" max="15617" width="9.140625" style="71"/>
    <col min="15618" max="15618" width="18.7109375" style="71" bestFit="1" customWidth="1"/>
    <col min="15619" max="15619" width="12.7109375" style="71" bestFit="1" customWidth="1"/>
    <col min="15620" max="15873" width="9.140625" style="71"/>
    <col min="15874" max="15874" width="18.7109375" style="71" bestFit="1" customWidth="1"/>
    <col min="15875" max="15875" width="12.7109375" style="71" bestFit="1" customWidth="1"/>
    <col min="15876" max="16129" width="9.140625" style="71"/>
    <col min="16130" max="16130" width="18.7109375" style="71" bestFit="1" customWidth="1"/>
    <col min="16131" max="16131" width="12.7109375" style="71" bestFit="1" customWidth="1"/>
    <col min="16132" max="16384" width="9.140625" style="71"/>
  </cols>
  <sheetData>
    <row r="3" spans="1:23">
      <c r="A3" s="71" t="s">
        <v>356</v>
      </c>
      <c r="B3" s="70">
        <f>SUMIF('APPENDIX A FOR INPUT'!A:A,"Municipal",'APPENDIX A FOR INPUT'!J:J)</f>
        <v>1095835</v>
      </c>
    </row>
    <row r="4" spans="1:23">
      <c r="A4" s="71" t="s">
        <v>353</v>
      </c>
      <c r="B4" s="70">
        <f>SUMIF('APPENDIX A FOR INPUT'!A:A,"Human Services",'APPENDIX A FOR INPUT'!J:J)</f>
        <v>92102</v>
      </c>
      <c r="U4" s="70"/>
    </row>
    <row r="5" spans="1:23">
      <c r="A5" s="71" t="s">
        <v>350</v>
      </c>
      <c r="B5" s="70">
        <f>SUMIF('APPENDIX A FOR INPUT'!A:A,"Insurance",'APPENDIX A FOR INPUT'!J:J)</f>
        <v>610003</v>
      </c>
      <c r="U5" s="70"/>
    </row>
    <row r="6" spans="1:23">
      <c r="A6" s="71" t="s">
        <v>352</v>
      </c>
      <c r="B6" s="70">
        <f>SUMIF('APPENDIX A FOR INPUT'!A:A,"Public Works",'APPENDIX A FOR INPUT'!J:J)</f>
        <v>982003</v>
      </c>
      <c r="U6" s="70"/>
    </row>
    <row r="7" spans="1:23" ht="15">
      <c r="A7" s="71" t="s">
        <v>348</v>
      </c>
      <c r="B7" s="70">
        <f>SUMIF('APPENDIX A FOR INPUT'!A:A,"Public Safety",'APPENDIX A FOR INPUT'!J:J)</f>
        <v>3075053.51</v>
      </c>
      <c r="U7" s="70"/>
      <c r="W7"/>
    </row>
    <row r="8" spans="1:23" ht="15">
      <c r="A8" s="71" t="s">
        <v>367</v>
      </c>
      <c r="B8" s="70">
        <f>SUMIF('APPENDIX A FOR INPUT'!A:A,"Pensions",'APPENDIX A FOR INPUT'!J:J)</f>
        <v>1033669</v>
      </c>
      <c r="U8" s="70"/>
      <c r="W8" s="76"/>
    </row>
    <row r="9" spans="1:23" ht="15">
      <c r="A9" s="71" t="s">
        <v>355</v>
      </c>
      <c r="B9" s="70">
        <f>SUMIF('APPENDIX A FOR INPUT'!A:A,"Debt - Municipal",'APPENDIX A FOR INPUT'!J:J)</f>
        <v>202275</v>
      </c>
      <c r="U9" s="70"/>
      <c r="W9" s="76"/>
    </row>
    <row r="10" spans="1:23">
      <c r="A10" s="71" t="s">
        <v>354</v>
      </c>
      <c r="B10" s="70">
        <f>SUMIF('APPENDIX A FOR INPUT'!A:A,"Debt - Schools",'APPENDIX A FOR INPUT'!J:J)</f>
        <v>558412</v>
      </c>
      <c r="U10" s="70"/>
      <c r="W10" s="77"/>
    </row>
    <row r="11" spans="1:23">
      <c r="A11" s="71" t="s">
        <v>357</v>
      </c>
      <c r="B11" s="70">
        <f>SUMIF('APPENDIX A FOR INPUT'!A:A,"Schools",'APPENDIX A FOR INPUT'!J:J)</f>
        <v>14601665</v>
      </c>
      <c r="U11" s="70"/>
      <c r="W11" s="70"/>
    </row>
    <row r="12" spans="1:23" ht="15">
      <c r="B12" s="70">
        <f>SUM(B3:B11)</f>
        <v>22251017.509999998</v>
      </c>
      <c r="U12" s="70"/>
      <c r="W12" s="76"/>
    </row>
    <row r="13" spans="1:23" ht="15">
      <c r="W13" s="76"/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5"/>
  <sheetViews>
    <sheetView zoomScaleNormal="100" workbookViewId="0">
      <selection activeCell="H3" sqref="H3"/>
    </sheetView>
  </sheetViews>
  <sheetFormatPr defaultRowHeight="12.75"/>
  <cols>
    <col min="1" max="1" width="18.7109375" style="71" bestFit="1" customWidth="1"/>
    <col min="2" max="2" width="12.7109375" style="70" bestFit="1" customWidth="1"/>
    <col min="3" max="17" width="12.7109375" style="71" customWidth="1"/>
    <col min="18" max="18" width="9.140625" style="71"/>
    <col min="19" max="19" width="11.7109375" style="71" bestFit="1" customWidth="1"/>
    <col min="20" max="256" width="9.140625" style="71"/>
    <col min="257" max="257" width="18.7109375" style="71" bestFit="1" customWidth="1"/>
    <col min="258" max="258" width="12.7109375" style="71" bestFit="1" customWidth="1"/>
    <col min="259" max="273" width="12.7109375" style="71" customWidth="1"/>
    <col min="274" max="512" width="9.140625" style="71"/>
    <col min="513" max="513" width="18.7109375" style="71" bestFit="1" customWidth="1"/>
    <col min="514" max="514" width="12.7109375" style="71" bestFit="1" customWidth="1"/>
    <col min="515" max="529" width="12.7109375" style="71" customWidth="1"/>
    <col min="530" max="768" width="9.140625" style="71"/>
    <col min="769" max="769" width="18.7109375" style="71" bestFit="1" customWidth="1"/>
    <col min="770" max="770" width="12.7109375" style="71" bestFit="1" customWidth="1"/>
    <col min="771" max="785" width="12.7109375" style="71" customWidth="1"/>
    <col min="786" max="1024" width="9.140625" style="71"/>
    <col min="1025" max="1025" width="18.7109375" style="71" bestFit="1" customWidth="1"/>
    <col min="1026" max="1026" width="12.7109375" style="71" bestFit="1" customWidth="1"/>
    <col min="1027" max="1041" width="12.7109375" style="71" customWidth="1"/>
    <col min="1042" max="1280" width="9.140625" style="71"/>
    <col min="1281" max="1281" width="18.7109375" style="71" bestFit="1" customWidth="1"/>
    <col min="1282" max="1282" width="12.7109375" style="71" bestFit="1" customWidth="1"/>
    <col min="1283" max="1297" width="12.7109375" style="71" customWidth="1"/>
    <col min="1298" max="1536" width="9.140625" style="71"/>
    <col min="1537" max="1537" width="18.7109375" style="71" bestFit="1" customWidth="1"/>
    <col min="1538" max="1538" width="12.7109375" style="71" bestFit="1" customWidth="1"/>
    <col min="1539" max="1553" width="12.7109375" style="71" customWidth="1"/>
    <col min="1554" max="1792" width="9.140625" style="71"/>
    <col min="1793" max="1793" width="18.7109375" style="71" bestFit="1" customWidth="1"/>
    <col min="1794" max="1794" width="12.7109375" style="71" bestFit="1" customWidth="1"/>
    <col min="1795" max="1809" width="12.7109375" style="71" customWidth="1"/>
    <col min="1810" max="2048" width="9.140625" style="71"/>
    <col min="2049" max="2049" width="18.7109375" style="71" bestFit="1" customWidth="1"/>
    <col min="2050" max="2050" width="12.7109375" style="71" bestFit="1" customWidth="1"/>
    <col min="2051" max="2065" width="12.7109375" style="71" customWidth="1"/>
    <col min="2066" max="2304" width="9.140625" style="71"/>
    <col min="2305" max="2305" width="18.7109375" style="71" bestFit="1" customWidth="1"/>
    <col min="2306" max="2306" width="12.7109375" style="71" bestFit="1" customWidth="1"/>
    <col min="2307" max="2321" width="12.7109375" style="71" customWidth="1"/>
    <col min="2322" max="2560" width="9.140625" style="71"/>
    <col min="2561" max="2561" width="18.7109375" style="71" bestFit="1" customWidth="1"/>
    <col min="2562" max="2562" width="12.7109375" style="71" bestFit="1" customWidth="1"/>
    <col min="2563" max="2577" width="12.7109375" style="71" customWidth="1"/>
    <col min="2578" max="2816" width="9.140625" style="71"/>
    <col min="2817" max="2817" width="18.7109375" style="71" bestFit="1" customWidth="1"/>
    <col min="2818" max="2818" width="12.7109375" style="71" bestFit="1" customWidth="1"/>
    <col min="2819" max="2833" width="12.7109375" style="71" customWidth="1"/>
    <col min="2834" max="3072" width="9.140625" style="71"/>
    <col min="3073" max="3073" width="18.7109375" style="71" bestFit="1" customWidth="1"/>
    <col min="3074" max="3074" width="12.7109375" style="71" bestFit="1" customWidth="1"/>
    <col min="3075" max="3089" width="12.7109375" style="71" customWidth="1"/>
    <col min="3090" max="3328" width="9.140625" style="71"/>
    <col min="3329" max="3329" width="18.7109375" style="71" bestFit="1" customWidth="1"/>
    <col min="3330" max="3330" width="12.7109375" style="71" bestFit="1" customWidth="1"/>
    <col min="3331" max="3345" width="12.7109375" style="71" customWidth="1"/>
    <col min="3346" max="3584" width="9.140625" style="71"/>
    <col min="3585" max="3585" width="18.7109375" style="71" bestFit="1" customWidth="1"/>
    <col min="3586" max="3586" width="12.7109375" style="71" bestFit="1" customWidth="1"/>
    <col min="3587" max="3601" width="12.7109375" style="71" customWidth="1"/>
    <col min="3602" max="3840" width="9.140625" style="71"/>
    <col min="3841" max="3841" width="18.7109375" style="71" bestFit="1" customWidth="1"/>
    <col min="3842" max="3842" width="12.7109375" style="71" bestFit="1" customWidth="1"/>
    <col min="3843" max="3857" width="12.7109375" style="71" customWidth="1"/>
    <col min="3858" max="4096" width="9.140625" style="71"/>
    <col min="4097" max="4097" width="18.7109375" style="71" bestFit="1" customWidth="1"/>
    <col min="4098" max="4098" width="12.7109375" style="71" bestFit="1" customWidth="1"/>
    <col min="4099" max="4113" width="12.7109375" style="71" customWidth="1"/>
    <col min="4114" max="4352" width="9.140625" style="71"/>
    <col min="4353" max="4353" width="18.7109375" style="71" bestFit="1" customWidth="1"/>
    <col min="4354" max="4354" width="12.7109375" style="71" bestFit="1" customWidth="1"/>
    <col min="4355" max="4369" width="12.7109375" style="71" customWidth="1"/>
    <col min="4370" max="4608" width="9.140625" style="71"/>
    <col min="4609" max="4609" width="18.7109375" style="71" bestFit="1" customWidth="1"/>
    <col min="4610" max="4610" width="12.7109375" style="71" bestFit="1" customWidth="1"/>
    <col min="4611" max="4625" width="12.7109375" style="71" customWidth="1"/>
    <col min="4626" max="4864" width="9.140625" style="71"/>
    <col min="4865" max="4865" width="18.7109375" style="71" bestFit="1" customWidth="1"/>
    <col min="4866" max="4866" width="12.7109375" style="71" bestFit="1" customWidth="1"/>
    <col min="4867" max="4881" width="12.7109375" style="71" customWidth="1"/>
    <col min="4882" max="5120" width="9.140625" style="71"/>
    <col min="5121" max="5121" width="18.7109375" style="71" bestFit="1" customWidth="1"/>
    <col min="5122" max="5122" width="12.7109375" style="71" bestFit="1" customWidth="1"/>
    <col min="5123" max="5137" width="12.7109375" style="71" customWidth="1"/>
    <col min="5138" max="5376" width="9.140625" style="71"/>
    <col min="5377" max="5377" width="18.7109375" style="71" bestFit="1" customWidth="1"/>
    <col min="5378" max="5378" width="12.7109375" style="71" bestFit="1" customWidth="1"/>
    <col min="5379" max="5393" width="12.7109375" style="71" customWidth="1"/>
    <col min="5394" max="5632" width="9.140625" style="71"/>
    <col min="5633" max="5633" width="18.7109375" style="71" bestFit="1" customWidth="1"/>
    <col min="5634" max="5634" width="12.7109375" style="71" bestFit="1" customWidth="1"/>
    <col min="5635" max="5649" width="12.7109375" style="71" customWidth="1"/>
    <col min="5650" max="5888" width="9.140625" style="71"/>
    <col min="5889" max="5889" width="18.7109375" style="71" bestFit="1" customWidth="1"/>
    <col min="5890" max="5890" width="12.7109375" style="71" bestFit="1" customWidth="1"/>
    <col min="5891" max="5905" width="12.7109375" style="71" customWidth="1"/>
    <col min="5906" max="6144" width="9.140625" style="71"/>
    <col min="6145" max="6145" width="18.7109375" style="71" bestFit="1" customWidth="1"/>
    <col min="6146" max="6146" width="12.7109375" style="71" bestFit="1" customWidth="1"/>
    <col min="6147" max="6161" width="12.7109375" style="71" customWidth="1"/>
    <col min="6162" max="6400" width="9.140625" style="71"/>
    <col min="6401" max="6401" width="18.7109375" style="71" bestFit="1" customWidth="1"/>
    <col min="6402" max="6402" width="12.7109375" style="71" bestFit="1" customWidth="1"/>
    <col min="6403" max="6417" width="12.7109375" style="71" customWidth="1"/>
    <col min="6418" max="6656" width="9.140625" style="71"/>
    <col min="6657" max="6657" width="18.7109375" style="71" bestFit="1" customWidth="1"/>
    <col min="6658" max="6658" width="12.7109375" style="71" bestFit="1" customWidth="1"/>
    <col min="6659" max="6673" width="12.7109375" style="71" customWidth="1"/>
    <col min="6674" max="6912" width="9.140625" style="71"/>
    <col min="6913" max="6913" width="18.7109375" style="71" bestFit="1" customWidth="1"/>
    <col min="6914" max="6914" width="12.7109375" style="71" bestFit="1" customWidth="1"/>
    <col min="6915" max="6929" width="12.7109375" style="71" customWidth="1"/>
    <col min="6930" max="7168" width="9.140625" style="71"/>
    <col min="7169" max="7169" width="18.7109375" style="71" bestFit="1" customWidth="1"/>
    <col min="7170" max="7170" width="12.7109375" style="71" bestFit="1" customWidth="1"/>
    <col min="7171" max="7185" width="12.7109375" style="71" customWidth="1"/>
    <col min="7186" max="7424" width="9.140625" style="71"/>
    <col min="7425" max="7425" width="18.7109375" style="71" bestFit="1" customWidth="1"/>
    <col min="7426" max="7426" width="12.7109375" style="71" bestFit="1" customWidth="1"/>
    <col min="7427" max="7441" width="12.7109375" style="71" customWidth="1"/>
    <col min="7442" max="7680" width="9.140625" style="71"/>
    <col min="7681" max="7681" width="18.7109375" style="71" bestFit="1" customWidth="1"/>
    <col min="7682" max="7682" width="12.7109375" style="71" bestFit="1" customWidth="1"/>
    <col min="7683" max="7697" width="12.7109375" style="71" customWidth="1"/>
    <col min="7698" max="7936" width="9.140625" style="71"/>
    <col min="7937" max="7937" width="18.7109375" style="71" bestFit="1" customWidth="1"/>
    <col min="7938" max="7938" width="12.7109375" style="71" bestFit="1" customWidth="1"/>
    <col min="7939" max="7953" width="12.7109375" style="71" customWidth="1"/>
    <col min="7954" max="8192" width="9.140625" style="71"/>
    <col min="8193" max="8193" width="18.7109375" style="71" bestFit="1" customWidth="1"/>
    <col min="8194" max="8194" width="12.7109375" style="71" bestFit="1" customWidth="1"/>
    <col min="8195" max="8209" width="12.7109375" style="71" customWidth="1"/>
    <col min="8210" max="8448" width="9.140625" style="71"/>
    <col min="8449" max="8449" width="18.7109375" style="71" bestFit="1" customWidth="1"/>
    <col min="8450" max="8450" width="12.7109375" style="71" bestFit="1" customWidth="1"/>
    <col min="8451" max="8465" width="12.7109375" style="71" customWidth="1"/>
    <col min="8466" max="8704" width="9.140625" style="71"/>
    <col min="8705" max="8705" width="18.7109375" style="71" bestFit="1" customWidth="1"/>
    <col min="8706" max="8706" width="12.7109375" style="71" bestFit="1" customWidth="1"/>
    <col min="8707" max="8721" width="12.7109375" style="71" customWidth="1"/>
    <col min="8722" max="8960" width="9.140625" style="71"/>
    <col min="8961" max="8961" width="18.7109375" style="71" bestFit="1" customWidth="1"/>
    <col min="8962" max="8962" width="12.7109375" style="71" bestFit="1" customWidth="1"/>
    <col min="8963" max="8977" width="12.7109375" style="71" customWidth="1"/>
    <col min="8978" max="9216" width="9.140625" style="71"/>
    <col min="9217" max="9217" width="18.7109375" style="71" bestFit="1" customWidth="1"/>
    <col min="9218" max="9218" width="12.7109375" style="71" bestFit="1" customWidth="1"/>
    <col min="9219" max="9233" width="12.7109375" style="71" customWidth="1"/>
    <col min="9234" max="9472" width="9.140625" style="71"/>
    <col min="9473" max="9473" width="18.7109375" style="71" bestFit="1" customWidth="1"/>
    <col min="9474" max="9474" width="12.7109375" style="71" bestFit="1" customWidth="1"/>
    <col min="9475" max="9489" width="12.7109375" style="71" customWidth="1"/>
    <col min="9490" max="9728" width="9.140625" style="71"/>
    <col min="9729" max="9729" width="18.7109375" style="71" bestFit="1" customWidth="1"/>
    <col min="9730" max="9730" width="12.7109375" style="71" bestFit="1" customWidth="1"/>
    <col min="9731" max="9745" width="12.7109375" style="71" customWidth="1"/>
    <col min="9746" max="9984" width="9.140625" style="71"/>
    <col min="9985" max="9985" width="18.7109375" style="71" bestFit="1" customWidth="1"/>
    <col min="9986" max="9986" width="12.7109375" style="71" bestFit="1" customWidth="1"/>
    <col min="9987" max="10001" width="12.7109375" style="71" customWidth="1"/>
    <col min="10002" max="10240" width="9.140625" style="71"/>
    <col min="10241" max="10241" width="18.7109375" style="71" bestFit="1" customWidth="1"/>
    <col min="10242" max="10242" width="12.7109375" style="71" bestFit="1" customWidth="1"/>
    <col min="10243" max="10257" width="12.7109375" style="71" customWidth="1"/>
    <col min="10258" max="10496" width="9.140625" style="71"/>
    <col min="10497" max="10497" width="18.7109375" style="71" bestFit="1" customWidth="1"/>
    <col min="10498" max="10498" width="12.7109375" style="71" bestFit="1" customWidth="1"/>
    <col min="10499" max="10513" width="12.7109375" style="71" customWidth="1"/>
    <col min="10514" max="10752" width="9.140625" style="71"/>
    <col min="10753" max="10753" width="18.7109375" style="71" bestFit="1" customWidth="1"/>
    <col min="10754" max="10754" width="12.7109375" style="71" bestFit="1" customWidth="1"/>
    <col min="10755" max="10769" width="12.7109375" style="71" customWidth="1"/>
    <col min="10770" max="11008" width="9.140625" style="71"/>
    <col min="11009" max="11009" width="18.7109375" style="71" bestFit="1" customWidth="1"/>
    <col min="11010" max="11010" width="12.7109375" style="71" bestFit="1" customWidth="1"/>
    <col min="11011" max="11025" width="12.7109375" style="71" customWidth="1"/>
    <col min="11026" max="11264" width="9.140625" style="71"/>
    <col min="11265" max="11265" width="18.7109375" style="71" bestFit="1" customWidth="1"/>
    <col min="11266" max="11266" width="12.7109375" style="71" bestFit="1" customWidth="1"/>
    <col min="11267" max="11281" width="12.7109375" style="71" customWidth="1"/>
    <col min="11282" max="11520" width="9.140625" style="71"/>
    <col min="11521" max="11521" width="18.7109375" style="71" bestFit="1" customWidth="1"/>
    <col min="11522" max="11522" width="12.7109375" style="71" bestFit="1" customWidth="1"/>
    <col min="11523" max="11537" width="12.7109375" style="71" customWidth="1"/>
    <col min="11538" max="11776" width="9.140625" style="71"/>
    <col min="11777" max="11777" width="18.7109375" style="71" bestFit="1" customWidth="1"/>
    <col min="11778" max="11778" width="12.7109375" style="71" bestFit="1" customWidth="1"/>
    <col min="11779" max="11793" width="12.7109375" style="71" customWidth="1"/>
    <col min="11794" max="12032" width="9.140625" style="71"/>
    <col min="12033" max="12033" width="18.7109375" style="71" bestFit="1" customWidth="1"/>
    <col min="12034" max="12034" width="12.7109375" style="71" bestFit="1" customWidth="1"/>
    <col min="12035" max="12049" width="12.7109375" style="71" customWidth="1"/>
    <col min="12050" max="12288" width="9.140625" style="71"/>
    <col min="12289" max="12289" width="18.7109375" style="71" bestFit="1" customWidth="1"/>
    <col min="12290" max="12290" width="12.7109375" style="71" bestFit="1" customWidth="1"/>
    <col min="12291" max="12305" width="12.7109375" style="71" customWidth="1"/>
    <col min="12306" max="12544" width="9.140625" style="71"/>
    <col min="12545" max="12545" width="18.7109375" style="71" bestFit="1" customWidth="1"/>
    <col min="12546" max="12546" width="12.7109375" style="71" bestFit="1" customWidth="1"/>
    <col min="12547" max="12561" width="12.7109375" style="71" customWidth="1"/>
    <col min="12562" max="12800" width="9.140625" style="71"/>
    <col min="12801" max="12801" width="18.7109375" style="71" bestFit="1" customWidth="1"/>
    <col min="12802" max="12802" width="12.7109375" style="71" bestFit="1" customWidth="1"/>
    <col min="12803" max="12817" width="12.7109375" style="71" customWidth="1"/>
    <col min="12818" max="13056" width="9.140625" style="71"/>
    <col min="13057" max="13057" width="18.7109375" style="71" bestFit="1" customWidth="1"/>
    <col min="13058" max="13058" width="12.7109375" style="71" bestFit="1" customWidth="1"/>
    <col min="13059" max="13073" width="12.7109375" style="71" customWidth="1"/>
    <col min="13074" max="13312" width="9.140625" style="71"/>
    <col min="13313" max="13313" width="18.7109375" style="71" bestFit="1" customWidth="1"/>
    <col min="13314" max="13314" width="12.7109375" style="71" bestFit="1" customWidth="1"/>
    <col min="13315" max="13329" width="12.7109375" style="71" customWidth="1"/>
    <col min="13330" max="13568" width="9.140625" style="71"/>
    <col min="13569" max="13569" width="18.7109375" style="71" bestFit="1" customWidth="1"/>
    <col min="13570" max="13570" width="12.7109375" style="71" bestFit="1" customWidth="1"/>
    <col min="13571" max="13585" width="12.7109375" style="71" customWidth="1"/>
    <col min="13586" max="13824" width="9.140625" style="71"/>
    <col min="13825" max="13825" width="18.7109375" style="71" bestFit="1" customWidth="1"/>
    <col min="13826" max="13826" width="12.7109375" style="71" bestFit="1" customWidth="1"/>
    <col min="13827" max="13841" width="12.7109375" style="71" customWidth="1"/>
    <col min="13842" max="14080" width="9.140625" style="71"/>
    <col min="14081" max="14081" width="18.7109375" style="71" bestFit="1" customWidth="1"/>
    <col min="14082" max="14082" width="12.7109375" style="71" bestFit="1" customWidth="1"/>
    <col min="14083" max="14097" width="12.7109375" style="71" customWidth="1"/>
    <col min="14098" max="14336" width="9.140625" style="71"/>
    <col min="14337" max="14337" width="18.7109375" style="71" bestFit="1" customWidth="1"/>
    <col min="14338" max="14338" width="12.7109375" style="71" bestFit="1" customWidth="1"/>
    <col min="14339" max="14353" width="12.7109375" style="71" customWidth="1"/>
    <col min="14354" max="14592" width="9.140625" style="71"/>
    <col min="14593" max="14593" width="18.7109375" style="71" bestFit="1" customWidth="1"/>
    <col min="14594" max="14594" width="12.7109375" style="71" bestFit="1" customWidth="1"/>
    <col min="14595" max="14609" width="12.7109375" style="71" customWidth="1"/>
    <col min="14610" max="14848" width="9.140625" style="71"/>
    <col min="14849" max="14849" width="18.7109375" style="71" bestFit="1" customWidth="1"/>
    <col min="14850" max="14850" width="12.7109375" style="71" bestFit="1" customWidth="1"/>
    <col min="14851" max="14865" width="12.7109375" style="71" customWidth="1"/>
    <col min="14866" max="15104" width="9.140625" style="71"/>
    <col min="15105" max="15105" width="18.7109375" style="71" bestFit="1" customWidth="1"/>
    <col min="15106" max="15106" width="12.7109375" style="71" bestFit="1" customWidth="1"/>
    <col min="15107" max="15121" width="12.7109375" style="71" customWidth="1"/>
    <col min="15122" max="15360" width="9.140625" style="71"/>
    <col min="15361" max="15361" width="18.7109375" style="71" bestFit="1" customWidth="1"/>
    <col min="15362" max="15362" width="12.7109375" style="71" bestFit="1" customWidth="1"/>
    <col min="15363" max="15377" width="12.7109375" style="71" customWidth="1"/>
    <col min="15378" max="15616" width="9.140625" style="71"/>
    <col min="15617" max="15617" width="18.7109375" style="71" bestFit="1" customWidth="1"/>
    <col min="15618" max="15618" width="12.7109375" style="71" bestFit="1" customWidth="1"/>
    <col min="15619" max="15633" width="12.7109375" style="71" customWidth="1"/>
    <col min="15634" max="15872" width="9.140625" style="71"/>
    <col min="15873" max="15873" width="18.7109375" style="71" bestFit="1" customWidth="1"/>
    <col min="15874" max="15874" width="12.7109375" style="71" bestFit="1" customWidth="1"/>
    <col min="15875" max="15889" width="12.7109375" style="71" customWidth="1"/>
    <col min="15890" max="16128" width="9.140625" style="71"/>
    <col min="16129" max="16129" width="18.7109375" style="71" bestFit="1" customWidth="1"/>
    <col min="16130" max="16130" width="12.7109375" style="71" bestFit="1" customWidth="1"/>
    <col min="16131" max="16145" width="12.7109375" style="71" customWidth="1"/>
    <col min="16146" max="16384" width="9.140625" style="71"/>
  </cols>
  <sheetData>
    <row r="1" spans="1:19">
      <c r="B1" s="71"/>
      <c r="J1" s="70"/>
      <c r="M1" s="71" t="s">
        <v>358</v>
      </c>
      <c r="O1" s="71" t="s">
        <v>359</v>
      </c>
    </row>
    <row r="2" spans="1:19">
      <c r="A2" s="72" t="s">
        <v>360</v>
      </c>
      <c r="B2" s="73">
        <v>45658</v>
      </c>
      <c r="C2" s="73">
        <v>45293</v>
      </c>
      <c r="D2" s="73">
        <v>44927</v>
      </c>
      <c r="E2" s="73">
        <v>44562</v>
      </c>
      <c r="F2" s="73">
        <v>44198</v>
      </c>
      <c r="G2" s="73">
        <v>43831</v>
      </c>
      <c r="H2" s="73">
        <v>43466</v>
      </c>
      <c r="I2" s="73">
        <v>43102</v>
      </c>
      <c r="J2" s="73">
        <v>42736</v>
      </c>
      <c r="K2" s="73">
        <v>42370</v>
      </c>
      <c r="L2" s="73">
        <v>42006</v>
      </c>
      <c r="M2" s="73">
        <v>41642</v>
      </c>
      <c r="N2" s="73">
        <v>41278</v>
      </c>
      <c r="O2" s="73">
        <v>40913</v>
      </c>
      <c r="P2" s="73">
        <v>40549</v>
      </c>
      <c r="Q2" s="73">
        <v>40185</v>
      </c>
      <c r="R2" s="73"/>
      <c r="S2" s="74"/>
    </row>
    <row r="3" spans="1:19">
      <c r="A3" s="71" t="s">
        <v>361</v>
      </c>
      <c r="B3" s="71"/>
      <c r="H3" s="75">
        <f>SUM('Final Page for Print'!B7:B11)</f>
        <v>12001514</v>
      </c>
      <c r="I3" s="70">
        <v>10326674.762671266</v>
      </c>
      <c r="J3" s="70">
        <v>9981817.2085999995</v>
      </c>
      <c r="K3" s="70">
        <v>9563489.9900000002</v>
      </c>
      <c r="L3" s="70">
        <v>8721341.379999999</v>
      </c>
      <c r="M3" s="70">
        <v>8210355</v>
      </c>
      <c r="N3" s="70">
        <v>7719477.3799999999</v>
      </c>
      <c r="O3" s="70">
        <v>7480697.3799999999</v>
      </c>
      <c r="P3" s="70">
        <v>7559403</v>
      </c>
      <c r="Q3" s="70">
        <v>7328194</v>
      </c>
      <c r="R3" s="70"/>
      <c r="S3" s="75">
        <f>SUM('Final Page for Print'!B7:B11)</f>
        <v>12001514</v>
      </c>
    </row>
    <row r="4" spans="1:19">
      <c r="A4" s="71" t="s">
        <v>362</v>
      </c>
      <c r="B4" s="71"/>
      <c r="H4" s="75">
        <f>SUM('Final Page for Print'!B12:B19)-'Final Page for Print'!F12</f>
        <v>4663515</v>
      </c>
      <c r="I4" s="70">
        <v>5268191</v>
      </c>
      <c r="J4" s="70">
        <v>5239314</v>
      </c>
      <c r="K4" s="70">
        <v>5152611</v>
      </c>
      <c r="L4" s="70">
        <v>5123038.2</v>
      </c>
      <c r="M4" s="70">
        <v>5094241</v>
      </c>
      <c r="N4" s="70">
        <v>5023365</v>
      </c>
      <c r="O4" s="70">
        <v>5005766.43</v>
      </c>
      <c r="P4" s="70">
        <v>6424971</v>
      </c>
      <c r="Q4" s="70">
        <v>6764104</v>
      </c>
      <c r="R4" s="70"/>
      <c r="S4" s="75">
        <f>SUM('Final Page for Print'!B12:B19)-'Final Page for Print'!F12</f>
        <v>4663515</v>
      </c>
    </row>
    <row r="5" spans="1:19">
      <c r="A5" s="71" t="s">
        <v>363</v>
      </c>
      <c r="B5" s="71"/>
      <c r="H5" s="75">
        <f>SUM('Final Page for Print'!B20:B28)</f>
        <v>1222720</v>
      </c>
      <c r="I5" s="70">
        <v>1049436</v>
      </c>
      <c r="J5" s="70">
        <v>1047594</v>
      </c>
      <c r="K5" s="70">
        <v>1047594</v>
      </c>
      <c r="L5" s="70">
        <v>1012225</v>
      </c>
      <c r="M5" s="70">
        <v>1377601.2400000005</v>
      </c>
      <c r="N5" s="70">
        <v>1087302.6200000001</v>
      </c>
      <c r="O5" s="70">
        <v>949210</v>
      </c>
      <c r="P5" s="70">
        <v>933000</v>
      </c>
      <c r="Q5" s="70">
        <v>933000</v>
      </c>
      <c r="R5" s="70"/>
      <c r="S5" s="75">
        <f>SUM('Final Page for Print'!B20:B28)</f>
        <v>1222720</v>
      </c>
    </row>
    <row r="6" spans="1:19">
      <c r="A6" s="71" t="s">
        <v>364</v>
      </c>
      <c r="B6" s="71"/>
      <c r="H6" s="75">
        <f>SUM('Final Page for Print'!B29:B33)</f>
        <v>3412059</v>
      </c>
      <c r="I6" s="70">
        <v>1867257</v>
      </c>
      <c r="J6" s="70">
        <v>2390551</v>
      </c>
      <c r="K6" s="70">
        <v>1996351</v>
      </c>
      <c r="L6" s="70">
        <v>1809175</v>
      </c>
      <c r="M6" s="70">
        <v>1736298.18</v>
      </c>
      <c r="N6" s="70">
        <v>1908234</v>
      </c>
      <c r="O6" s="70">
        <v>1710262</v>
      </c>
      <c r="P6" s="70">
        <v>162006</v>
      </c>
      <c r="Q6" s="70">
        <v>162006</v>
      </c>
      <c r="R6" s="70"/>
      <c r="S6" s="75">
        <f>SUM('Final Page for Print'!B29:B33)</f>
        <v>3412059</v>
      </c>
    </row>
    <row r="7" spans="1:19">
      <c r="B7" s="71"/>
      <c r="H7" s="75">
        <f>SUM(H3:H6)</f>
        <v>21299808</v>
      </c>
      <c r="I7" s="70">
        <v>18511558.762671266</v>
      </c>
      <c r="J7" s="70">
        <v>18659276.2086</v>
      </c>
      <c r="K7" s="70">
        <v>17760045.990000002</v>
      </c>
      <c r="L7" s="70">
        <v>16665779.579999998</v>
      </c>
      <c r="M7" s="70">
        <v>16418495.42</v>
      </c>
      <c r="N7" s="70">
        <v>15738379</v>
      </c>
      <c r="O7" s="70">
        <v>15145935.809999999</v>
      </c>
      <c r="P7" s="70">
        <v>15079380</v>
      </c>
      <c r="Q7" s="70">
        <v>15187304</v>
      </c>
      <c r="R7" s="70"/>
      <c r="S7" s="75">
        <f>SUM(S3:S6)</f>
        <v>21299808</v>
      </c>
    </row>
    <row r="44" spans="1:1">
      <c r="A44" s="71" t="s">
        <v>365</v>
      </c>
    </row>
    <row r="45" spans="1:1">
      <c r="A45" s="71" t="s">
        <v>366</v>
      </c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72"/>
  <sheetViews>
    <sheetView zoomScaleNormal="100" workbookViewId="0">
      <pane ySplit="5" topLeftCell="A8" activePane="bottomLeft" state="frozen"/>
      <selection pane="bottomLeft" activeCell="G424" sqref="G424"/>
    </sheetView>
  </sheetViews>
  <sheetFormatPr defaultRowHeight="15"/>
  <cols>
    <col min="1" max="1" width="57.7109375" customWidth="1"/>
    <col min="2" max="2" width="10.5703125" customWidth="1"/>
    <col min="3" max="3" width="10.85546875" hidden="1" customWidth="1"/>
    <col min="4" max="4" width="11.28515625" customWidth="1"/>
    <col min="5" max="5" width="12.28515625" customWidth="1"/>
    <col min="7" max="7" width="15.140625" customWidth="1"/>
    <col min="8" max="8" width="15.5703125" customWidth="1"/>
    <col min="9" max="9" width="9.140625" customWidth="1"/>
  </cols>
  <sheetData>
    <row r="1" spans="1:5" ht="23.25">
      <c r="A1" s="210" t="s">
        <v>394</v>
      </c>
      <c r="B1" s="211"/>
      <c r="C1" s="211"/>
      <c r="D1" s="211"/>
      <c r="E1" s="211"/>
    </row>
    <row r="3" spans="1:5">
      <c r="B3" s="13" t="str">
        <f>'APPENDIX A FOR INPUT'!$F$7</f>
        <v>FY 2022</v>
      </c>
      <c r="C3" s="14" t="e">
        <f>'APPENDIX A FOR INPUT'!#REF!</f>
        <v>#REF!</v>
      </c>
      <c r="D3" s="13"/>
    </row>
    <row r="4" spans="1:5">
      <c r="B4" s="13" t="s">
        <v>211</v>
      </c>
      <c r="C4" s="14" t="s">
        <v>176</v>
      </c>
      <c r="D4" s="13" t="s">
        <v>177</v>
      </c>
      <c r="E4" s="13" t="s">
        <v>178</v>
      </c>
    </row>
    <row r="5" spans="1:5">
      <c r="B5" s="13" t="s">
        <v>212</v>
      </c>
      <c r="C5" s="14" t="e">
        <f>'APPENDIX A FOR INPUT'!#REF!</f>
        <v>#REF!</v>
      </c>
      <c r="D5" s="13" t="str">
        <f>'APPENDIX A FOR INPUT'!$G$7</f>
        <v>FY 2023</v>
      </c>
      <c r="E5" s="13" t="s">
        <v>179</v>
      </c>
    </row>
    <row r="8" spans="1:5" ht="15.75">
      <c r="A8" s="12" t="s">
        <v>206</v>
      </c>
      <c r="B8" s="12" t="str">
        <f>'APPENDIX A FOR INPUT'!C10</f>
        <v>RESERVE FUND</v>
      </c>
      <c r="C8" s="12"/>
      <c r="D8" s="12"/>
      <c r="E8" s="12"/>
    </row>
    <row r="9" spans="1:5">
      <c r="A9" t="s">
        <v>344</v>
      </c>
    </row>
    <row r="10" spans="1:5">
      <c r="A10" s="15"/>
      <c r="B10" s="15"/>
      <c r="C10" s="15"/>
      <c r="D10" s="15"/>
      <c r="E10" s="15"/>
    </row>
    <row r="11" spans="1:5">
      <c r="A11" s="15" t="s">
        <v>185</v>
      </c>
      <c r="B11" s="16">
        <f>'APPENDIX A FOR INPUT'!F11</f>
        <v>25000</v>
      </c>
      <c r="C11" s="16" t="e">
        <f>'APPENDIX A FOR INPUT'!#REF!</f>
        <v>#REF!</v>
      </c>
      <c r="D11" s="16">
        <f>'APPENDIX A FOR INPUT'!G11</f>
        <v>25000</v>
      </c>
      <c r="E11" s="16">
        <f>'APPENDIX A FOR INPUT'!J11</f>
        <v>25000</v>
      </c>
    </row>
    <row r="12" spans="1:5">
      <c r="A12" s="15" t="s">
        <v>186</v>
      </c>
      <c r="B12" s="16">
        <f>B11</f>
        <v>25000</v>
      </c>
      <c r="C12" s="16" t="e">
        <f>C11</f>
        <v>#REF!</v>
      </c>
      <c r="D12" s="16">
        <f>D11</f>
        <v>25000</v>
      </c>
      <c r="E12" s="16">
        <f>E11</f>
        <v>25000</v>
      </c>
    </row>
    <row r="14" spans="1:5" hidden="1"/>
    <row r="15" spans="1:5" ht="15.75" hidden="1">
      <c r="A15" s="12" t="str">
        <f>'[1]town meeting'!A1</f>
        <v>DEPARTMENT NAME</v>
      </c>
      <c r="B15" s="12" t="str">
        <f>'[1]town meeting'!C1</f>
        <v>TOWN MEETING 1113</v>
      </c>
      <c r="C15" s="12"/>
      <c r="D15" s="12"/>
      <c r="E15" s="12"/>
    </row>
    <row r="16" spans="1:5" hidden="1"/>
    <row r="17" spans="1:5" hidden="1">
      <c r="B17" s="13" t="e">
        <f>'APPENDIX A FOR INPUT'!#REF!</f>
        <v>#REF!</v>
      </c>
      <c r="C17" s="14" t="e">
        <f>'APPENDIX A FOR INPUT'!#REF!</f>
        <v>#REF!</v>
      </c>
      <c r="D17" s="13"/>
    </row>
    <row r="18" spans="1:5" hidden="1">
      <c r="B18" s="13" t="s">
        <v>211</v>
      </c>
      <c r="C18" s="14" t="s">
        <v>176</v>
      </c>
      <c r="D18" s="13" t="s">
        <v>177</v>
      </c>
      <c r="E18" s="13" t="s">
        <v>178</v>
      </c>
    </row>
    <row r="19" spans="1:5" hidden="1">
      <c r="A19" t="str">
        <f>'[1]town meeting'!B5</f>
        <v>ACCOUNT NAME</v>
      </c>
      <c r="B19" s="13" t="s">
        <v>212</v>
      </c>
      <c r="C19" s="14" t="e">
        <f>'APPENDIX A FOR INPUT'!#REF!</f>
        <v>#REF!</v>
      </c>
      <c r="D19" s="13" t="str">
        <f>'APPENDIX A FOR INPUT'!$E$7</f>
        <v>FY 2021</v>
      </c>
      <c r="E19" s="13" t="s">
        <v>179</v>
      </c>
    </row>
    <row r="20" spans="1:5" hidden="1">
      <c r="A20" s="15"/>
      <c r="B20" s="15"/>
      <c r="C20" s="15"/>
      <c r="D20" s="15"/>
      <c r="E20" s="15"/>
    </row>
    <row r="21" spans="1:5" hidden="1">
      <c r="A21" s="15" t="s">
        <v>185</v>
      </c>
      <c r="B21" s="16" t="e">
        <f>'APPENDIX A FOR INPUT'!#REF!</f>
        <v>#REF!</v>
      </c>
      <c r="C21" s="16" t="e">
        <f>'APPENDIX A FOR INPUT'!#REF!</f>
        <v>#REF!</v>
      </c>
      <c r="D21" s="16" t="e">
        <f>'APPENDIX A FOR INPUT'!#REF!</f>
        <v>#REF!</v>
      </c>
      <c r="E21" s="16" t="e">
        <f>'APPENDIX A FOR INPUT'!#REF!</f>
        <v>#REF!</v>
      </c>
    </row>
    <row r="22" spans="1:5" hidden="1">
      <c r="A22" s="15" t="s">
        <v>186</v>
      </c>
      <c r="B22" s="16" t="e">
        <f>B21</f>
        <v>#REF!</v>
      </c>
      <c r="C22" s="16" t="e">
        <f>C21</f>
        <v>#REF!</v>
      </c>
      <c r="D22" s="16" t="e">
        <f>D21</f>
        <v>#REF!</v>
      </c>
      <c r="E22" s="16" t="e">
        <f>E21</f>
        <v>#REF!</v>
      </c>
    </row>
    <row r="23" spans="1:5" hidden="1"/>
    <row r="25" spans="1:5" ht="15.75">
      <c r="A25" s="12" t="s">
        <v>206</v>
      </c>
      <c r="B25" s="12" t="str">
        <f>'APPENDIX A FOR INPUT'!C15</f>
        <v>MODERATOR</v>
      </c>
      <c r="C25" s="12"/>
      <c r="D25" s="12"/>
      <c r="E25" s="12"/>
    </row>
    <row r="26" spans="1:5">
      <c r="A26" t="s">
        <v>344</v>
      </c>
      <c r="B26" s="13"/>
      <c r="C26" s="14" t="e">
        <f>'APPENDIX A FOR INPUT'!#REF!</f>
        <v>#REF!</v>
      </c>
      <c r="D26" s="13"/>
      <c r="E26" s="13"/>
    </row>
    <row r="27" spans="1:5">
      <c r="A27" s="15"/>
      <c r="B27" s="16"/>
      <c r="C27" s="16"/>
      <c r="D27" s="16"/>
      <c r="E27" s="16"/>
    </row>
    <row r="28" spans="1:5">
      <c r="A28" s="15" t="s">
        <v>187</v>
      </c>
      <c r="B28" s="16">
        <f>'APPENDIX A FOR INPUT'!F16</f>
        <v>100</v>
      </c>
      <c r="C28" s="16" t="e">
        <f>'APPENDIX A FOR INPUT'!#REF!</f>
        <v>#REF!</v>
      </c>
      <c r="D28" s="16">
        <f>'APPENDIX A FOR INPUT'!G16</f>
        <v>102</v>
      </c>
      <c r="E28" s="16">
        <f>'APPENDIX A FOR INPUT'!J16</f>
        <v>102</v>
      </c>
    </row>
    <row r="29" spans="1:5">
      <c r="A29" s="15" t="s">
        <v>185</v>
      </c>
      <c r="B29" s="16">
        <f>SUM('APPENDIX A FOR INPUT'!F17:F17)</f>
        <v>2200</v>
      </c>
      <c r="C29" s="16" t="e">
        <f>SUM('APPENDIX A FOR INPUT'!#REF!)</f>
        <v>#REF!</v>
      </c>
      <c r="D29" s="16">
        <f>'APPENDIX A FOR INPUT'!G17</f>
        <v>3200</v>
      </c>
      <c r="E29" s="16">
        <f>SUM('APPENDIX A FOR INPUT'!J17:J17)</f>
        <v>3200</v>
      </c>
    </row>
    <row r="30" spans="1:5">
      <c r="A30" s="15" t="str">
        <f>[1]moderator!B11</f>
        <v>Total</v>
      </c>
      <c r="B30" s="16">
        <f>SUM(B28:B29)</f>
        <v>2300</v>
      </c>
      <c r="C30" s="16" t="e">
        <f>SUM(C28:C29)</f>
        <v>#REF!</v>
      </c>
      <c r="D30" s="16">
        <f>SUM(D28:D29)</f>
        <v>3302</v>
      </c>
      <c r="E30" s="16">
        <f>SUM(E28:E29)</f>
        <v>3302</v>
      </c>
    </row>
    <row r="33" spans="1:5" ht="15.75">
      <c r="A33" s="12" t="s">
        <v>206</v>
      </c>
      <c r="B33" s="12" t="str">
        <f>'APPENDIX A FOR INPUT'!C21</f>
        <v>SELECTMEN</v>
      </c>
      <c r="C33" s="12"/>
      <c r="D33" s="12"/>
      <c r="E33" s="12"/>
    </row>
    <row r="34" spans="1:5">
      <c r="A34" t="s">
        <v>344</v>
      </c>
      <c r="B34" s="13"/>
      <c r="C34" s="14" t="e">
        <f>'APPENDIX A FOR INPUT'!#REF!</f>
        <v>#REF!</v>
      </c>
      <c r="D34" s="13"/>
      <c r="E34" s="13"/>
    </row>
    <row r="35" spans="1:5">
      <c r="A35" s="15"/>
      <c r="B35" s="16"/>
      <c r="C35" s="16"/>
      <c r="D35" s="16"/>
      <c r="E35" s="16"/>
    </row>
    <row r="36" spans="1:5">
      <c r="A36" s="15" t="s">
        <v>319</v>
      </c>
      <c r="B36" s="16">
        <f>SUM('APPENDIX A FOR INPUT'!F22)</f>
        <v>11374</v>
      </c>
      <c r="C36" s="16" t="e">
        <f>SUM('APPENDIX A FOR INPUT'!#REF!)</f>
        <v>#REF!</v>
      </c>
      <c r="D36" s="16">
        <f>'APPENDIX A FOR INPUT'!G22</f>
        <v>11545</v>
      </c>
      <c r="E36" s="16">
        <f>SUM('APPENDIX A FOR INPUT'!J22)</f>
        <v>12000</v>
      </c>
    </row>
    <row r="37" spans="1:5">
      <c r="A37" s="15" t="s">
        <v>188</v>
      </c>
      <c r="B37" s="16">
        <f>SUM('APPENDIX A FOR INPUT'!F23:F25)</f>
        <v>88892</v>
      </c>
      <c r="C37" s="16" t="e">
        <f>SUM('APPENDIX A FOR INPUT'!#REF!)</f>
        <v>#REF!</v>
      </c>
      <c r="D37" s="16">
        <f>SUM('APPENDIX A FOR INPUT'!G23:G25)</f>
        <v>91935</v>
      </c>
      <c r="E37" s="16">
        <f>SUM('APPENDIX A FOR INPUT'!J23:J25)</f>
        <v>91300</v>
      </c>
    </row>
    <row r="38" spans="1:5">
      <c r="A38" s="15" t="s">
        <v>185</v>
      </c>
      <c r="B38" s="16">
        <f>SUM('APPENDIX A FOR INPUT'!F26:F30)</f>
        <v>5586</v>
      </c>
      <c r="C38" s="16">
        <f>SUM('APPENDIX A FOR INPUT'!G26:G30)</f>
        <v>9243</v>
      </c>
      <c r="D38" s="16">
        <f>SUM('APPENDIX A FOR INPUT'!G26:G30)</f>
        <v>9243</v>
      </c>
      <c r="E38" s="16">
        <f>SUM('APPENDIX A FOR INPUT'!J26:J31)</f>
        <v>14800</v>
      </c>
    </row>
    <row r="39" spans="1:5">
      <c r="A39" s="15" t="s">
        <v>186</v>
      </c>
      <c r="B39" s="16">
        <f>SUM(B36:B38)</f>
        <v>105852</v>
      </c>
      <c r="C39" s="16" t="e">
        <f>SUM(C36:C38)</f>
        <v>#REF!</v>
      </c>
      <c r="D39" s="16">
        <f>SUM(D36:D38)</f>
        <v>112723</v>
      </c>
      <c r="E39" s="16">
        <f>SUM(E36:E38)</f>
        <v>118100</v>
      </c>
    </row>
    <row r="41" spans="1:5" ht="15.75">
      <c r="A41" s="12" t="s">
        <v>206</v>
      </c>
      <c r="B41" s="12" t="str">
        <f>'APPENDIX A FOR INPUT'!C35</f>
        <v>FINANCE COMMITTEE</v>
      </c>
      <c r="C41" s="12"/>
      <c r="D41" s="12"/>
      <c r="E41" s="12"/>
    </row>
    <row r="42" spans="1:5">
      <c r="A42" t="s">
        <v>344</v>
      </c>
      <c r="B42" s="13"/>
      <c r="C42" s="14" t="e">
        <f>'APPENDIX A FOR INPUT'!#REF!</f>
        <v>#REF!</v>
      </c>
      <c r="D42" s="13"/>
      <c r="E42" s="13"/>
    </row>
    <row r="43" spans="1:5">
      <c r="A43" s="15"/>
      <c r="B43" s="16"/>
      <c r="C43" s="16"/>
      <c r="D43" s="16"/>
      <c r="E43" s="16"/>
    </row>
    <row r="44" spans="1:5">
      <c r="A44" s="15" t="s">
        <v>185</v>
      </c>
      <c r="B44" s="16">
        <f>SUM('APPENDIX A FOR INPUT'!F36:F39)</f>
        <v>1330</v>
      </c>
      <c r="C44" s="16">
        <f>SUM('APPENDIX A FOR INPUT'!G36:G39)</f>
        <v>1330</v>
      </c>
      <c r="D44" s="16">
        <f>SUM('APPENDIX A FOR INPUT'!G36:G39)</f>
        <v>1330</v>
      </c>
      <c r="E44" s="16">
        <f>SUM('APPENDIX A FOR INPUT'!J36:J39)</f>
        <v>1330</v>
      </c>
    </row>
    <row r="45" spans="1:5">
      <c r="A45" s="15" t="s">
        <v>186</v>
      </c>
      <c r="B45" s="16">
        <f>SUM(B44:B44)</f>
        <v>1330</v>
      </c>
      <c r="C45" s="16">
        <f>SUM(C44:C44)</f>
        <v>1330</v>
      </c>
      <c r="D45" s="16">
        <f>SUM(D44:D44)</f>
        <v>1330</v>
      </c>
      <c r="E45" s="16">
        <f>SUM(E44:E44)</f>
        <v>1330</v>
      </c>
    </row>
    <row r="46" spans="1:5" hidden="1"/>
    <row r="47" spans="1:5" hidden="1"/>
    <row r="50" spans="1:5" ht="15.75">
      <c r="A50" s="12" t="s">
        <v>206</v>
      </c>
      <c r="B50" s="12" t="str">
        <f>'APPENDIX A FOR INPUT'!C45</f>
        <v>TOWN ACCOUNTANT</v>
      </c>
      <c r="C50" s="12"/>
      <c r="D50" s="12"/>
      <c r="E50" s="12"/>
    </row>
    <row r="51" spans="1:5">
      <c r="A51" t="s">
        <v>344</v>
      </c>
      <c r="B51" s="13"/>
      <c r="C51" s="14" t="e">
        <f>'APPENDIX A FOR INPUT'!#REF!</f>
        <v>#REF!</v>
      </c>
      <c r="D51" s="13"/>
      <c r="E51" s="13"/>
    </row>
    <row r="52" spans="1:5">
      <c r="A52" s="15"/>
      <c r="B52" s="16"/>
      <c r="C52" s="16"/>
      <c r="D52" s="16"/>
      <c r="E52" s="16"/>
    </row>
    <row r="53" spans="1:5">
      <c r="A53" s="15" t="s">
        <v>188</v>
      </c>
      <c r="B53" s="16">
        <f>SUM('APPENDIX A FOR INPUT'!F46:F47)</f>
        <v>88750</v>
      </c>
      <c r="C53" s="16">
        <f>SUM('APPENDIX A FOR INPUT'!G46:G47)</f>
        <v>89295</v>
      </c>
      <c r="D53" s="16">
        <f>SUM('APPENDIX A FOR INPUT'!G46:G47)</f>
        <v>89295</v>
      </c>
      <c r="E53" s="16">
        <f>SUM('APPENDIX A FOR INPUT'!J46:J47)</f>
        <v>81000</v>
      </c>
    </row>
    <row r="54" spans="1:5">
      <c r="A54" s="15" t="s">
        <v>185</v>
      </c>
      <c r="B54" s="16">
        <f>SUM('APPENDIX A FOR INPUT'!F48:F52)</f>
        <v>29750</v>
      </c>
      <c r="C54" s="16">
        <f>SUM('APPENDIX A FOR INPUT'!G48:G52)</f>
        <v>29750</v>
      </c>
      <c r="D54" s="16">
        <f>SUM('APPENDIX A FOR INPUT'!G48:G52)</f>
        <v>29750</v>
      </c>
      <c r="E54" s="16">
        <f>SUM('APPENDIX A FOR INPUT'!J48:J52)</f>
        <v>29750</v>
      </c>
    </row>
    <row r="55" spans="1:5">
      <c r="A55" s="15" t="s">
        <v>189</v>
      </c>
      <c r="B55" s="16">
        <f>'APPENDIX A FOR INPUT'!F53</f>
        <v>0</v>
      </c>
      <c r="C55" s="16">
        <f>'APPENDIX A FOR INPUT'!G53</f>
        <v>0</v>
      </c>
      <c r="D55" s="16">
        <f>'APPENDIX A FOR INPUT'!G53</f>
        <v>0</v>
      </c>
      <c r="E55" s="16">
        <f>'APPENDIX A FOR INPUT'!J53</f>
        <v>100</v>
      </c>
    </row>
    <row r="56" spans="1:5">
      <c r="A56" s="15" t="s">
        <v>186</v>
      </c>
      <c r="B56" s="16">
        <f>SUM(B53:B55)</f>
        <v>118500</v>
      </c>
      <c r="C56" s="16">
        <f>SUM(C53:C55)</f>
        <v>119045</v>
      </c>
      <c r="D56" s="16">
        <f>SUM(D53:D55)</f>
        <v>119045</v>
      </c>
      <c r="E56" s="16">
        <f>SUM(E53:E55)</f>
        <v>110850</v>
      </c>
    </row>
    <row r="59" spans="1:5" ht="15.75">
      <c r="A59" s="12" t="s">
        <v>206</v>
      </c>
      <c r="B59" s="12" t="str">
        <f>'APPENDIX A FOR INPUT'!C58</f>
        <v>ASSESSORS</v>
      </c>
      <c r="C59" s="12"/>
      <c r="D59" s="12"/>
      <c r="E59" s="12"/>
    </row>
    <row r="60" spans="1:5">
      <c r="A60" t="s">
        <v>344</v>
      </c>
      <c r="B60" s="13"/>
      <c r="C60" s="14" t="e">
        <f>'APPENDIX A FOR INPUT'!#REF!</f>
        <v>#REF!</v>
      </c>
      <c r="D60" s="13"/>
      <c r="E60" s="13"/>
    </row>
    <row r="61" spans="1:5">
      <c r="A61" s="15"/>
      <c r="B61" s="16"/>
      <c r="C61" s="16"/>
      <c r="D61" s="16"/>
      <c r="E61" s="16"/>
    </row>
    <row r="62" spans="1:5">
      <c r="A62" s="15" t="s">
        <v>319</v>
      </c>
      <c r="B62" s="16">
        <f>SUM('APPENDIX A FOR INPUT'!F59)</f>
        <v>11374</v>
      </c>
      <c r="C62" s="16">
        <f>SUM('APPENDIX A FOR INPUT'!G59)</f>
        <v>11545</v>
      </c>
      <c r="D62" s="16">
        <f>SUM('APPENDIX A FOR INPUT'!G59)</f>
        <v>11545</v>
      </c>
      <c r="E62" s="16">
        <f>SUM('APPENDIX A FOR INPUT'!J59)</f>
        <v>12000</v>
      </c>
    </row>
    <row r="63" spans="1:5">
      <c r="A63" s="15" t="s">
        <v>188</v>
      </c>
      <c r="B63" s="16">
        <f>SUM('APPENDIX A FOR INPUT'!F60:F63)</f>
        <v>41450</v>
      </c>
      <c r="C63" s="16">
        <f>SUM('APPENDIX A FOR INPUT'!G61:G63)</f>
        <v>10835</v>
      </c>
      <c r="D63" s="16">
        <f>SUM('APPENDIX A FOR INPUT'!G60:G63)</f>
        <v>42206</v>
      </c>
      <c r="E63" s="16">
        <f>SUM('APPENDIX A FOR INPUT'!J60:J62)</f>
        <v>31371</v>
      </c>
    </row>
    <row r="64" spans="1:5">
      <c r="A64" s="15" t="s">
        <v>185</v>
      </c>
      <c r="B64" s="16">
        <f>SUM('APPENDIX A FOR INPUT'!F64:F70)</f>
        <v>25980</v>
      </c>
      <c r="C64" s="16">
        <f>SUM('APPENDIX A FOR INPUT'!G64:G70)</f>
        <v>27880</v>
      </c>
      <c r="D64" s="16">
        <f>SUM('APPENDIX A FOR INPUT'!G64:G70)</f>
        <v>27880</v>
      </c>
      <c r="E64" s="16">
        <f>SUM('APPENDIX A FOR INPUT'!J63:J70)</f>
        <v>47870</v>
      </c>
    </row>
    <row r="65" spans="1:5">
      <c r="A65" s="15" t="s">
        <v>189</v>
      </c>
      <c r="B65" s="17">
        <f>'APPENDIX A FOR INPUT'!F72</f>
        <v>0</v>
      </c>
      <c r="C65" s="17">
        <f>'APPENDIX A FOR INPUT'!G72</f>
        <v>0</v>
      </c>
      <c r="D65" s="17">
        <f>'APPENDIX A FOR INPUT'!G72</f>
        <v>0</v>
      </c>
      <c r="E65" s="17">
        <f>'APPENDIX A FOR INPUT'!J72</f>
        <v>0</v>
      </c>
    </row>
    <row r="66" spans="1:5">
      <c r="A66" s="15" t="s">
        <v>186</v>
      </c>
      <c r="B66" s="16">
        <f>SUM(B62:B65)</f>
        <v>78804</v>
      </c>
      <c r="C66" s="16">
        <f>SUM(C62:C65)</f>
        <v>50260</v>
      </c>
      <c r="D66" s="16">
        <f>SUM(D62:D65)</f>
        <v>81631</v>
      </c>
      <c r="E66" s="16">
        <f>SUM(E62:E65)</f>
        <v>91241</v>
      </c>
    </row>
    <row r="69" spans="1:5" ht="15.75">
      <c r="A69" s="12" t="s">
        <v>206</v>
      </c>
      <c r="B69" s="12" t="str">
        <f>'APPENDIX A FOR INPUT'!C78</f>
        <v>TOWN TREASURER</v>
      </c>
      <c r="C69" s="12"/>
      <c r="D69" s="12"/>
      <c r="E69" s="12"/>
    </row>
    <row r="70" spans="1:5">
      <c r="A70" t="s">
        <v>344</v>
      </c>
      <c r="B70" s="13"/>
      <c r="C70" s="14" t="e">
        <f>'APPENDIX A FOR INPUT'!#REF!</f>
        <v>#REF!</v>
      </c>
      <c r="D70" s="13"/>
      <c r="E70" s="13"/>
    </row>
    <row r="71" spans="1:5">
      <c r="A71" s="15"/>
      <c r="B71" s="16"/>
      <c r="C71" s="16"/>
      <c r="D71" s="16"/>
      <c r="E71" s="16"/>
    </row>
    <row r="72" spans="1:5">
      <c r="A72" s="15" t="s">
        <v>319</v>
      </c>
      <c r="B72" s="16">
        <f>SUM('APPENDIX A FOR INPUT'!F79)</f>
        <v>31229</v>
      </c>
      <c r="C72" s="16">
        <f>SUM('APPENDIX A FOR INPUT'!G79)</f>
        <v>31698</v>
      </c>
      <c r="D72" s="16">
        <f>SUM('APPENDIX A FOR INPUT'!G79)</f>
        <v>31698</v>
      </c>
      <c r="E72" s="16">
        <f>SUM('APPENDIX A FOR INPUT'!J79)</f>
        <v>34198</v>
      </c>
    </row>
    <row r="73" spans="1:5">
      <c r="A73" s="15" t="s">
        <v>188</v>
      </c>
      <c r="B73" s="16">
        <f>SUM('APPENDIX A FOR INPUT'!F80:F82)</f>
        <v>44628</v>
      </c>
      <c r="C73" s="16">
        <f>SUM('APPENDIX A FOR INPUT'!G80:G82)</f>
        <v>44628</v>
      </c>
      <c r="D73" s="16">
        <f>SUM('APPENDIX A FOR INPUT'!G80:G82)</f>
        <v>44628</v>
      </c>
      <c r="E73" s="16">
        <f>SUM('APPENDIX A FOR INPUT'!J80:J82)</f>
        <v>44928</v>
      </c>
    </row>
    <row r="74" spans="1:5">
      <c r="A74" s="15" t="s">
        <v>185</v>
      </c>
      <c r="B74" s="16">
        <f>SUM('APPENDIX A FOR INPUT'!F83:F86)</f>
        <v>18965</v>
      </c>
      <c r="C74" s="16">
        <f>SUM('APPENDIX A FOR INPUT'!G83:G86)</f>
        <v>20815</v>
      </c>
      <c r="D74" s="16">
        <f>SUM('APPENDIX A FOR INPUT'!G83:G86)</f>
        <v>20815</v>
      </c>
      <c r="E74" s="16">
        <f>SUM('APPENDIX A FOR INPUT'!J83:J86)</f>
        <v>21765</v>
      </c>
    </row>
    <row r="75" spans="1:5">
      <c r="A75" s="15" t="s">
        <v>189</v>
      </c>
      <c r="B75" s="16">
        <f>'APPENDIX A FOR INPUT'!F87</f>
        <v>0</v>
      </c>
      <c r="C75" s="16">
        <f>'APPENDIX A FOR INPUT'!G87</f>
        <v>0</v>
      </c>
      <c r="D75" s="16">
        <f>'APPENDIX A FOR INPUT'!G87</f>
        <v>0</v>
      </c>
      <c r="E75" s="16">
        <f>'APPENDIX A FOR INPUT'!J87</f>
        <v>0</v>
      </c>
    </row>
    <row r="76" spans="1:5">
      <c r="A76" s="15" t="s">
        <v>186</v>
      </c>
      <c r="B76" s="16">
        <f>SUM(B72:B75)</f>
        <v>94822</v>
      </c>
      <c r="C76" s="16">
        <f>SUM(C72:C75)</f>
        <v>97141</v>
      </c>
      <c r="D76" s="16">
        <f>SUM(D72:D75)</f>
        <v>97141</v>
      </c>
      <c r="E76" s="16">
        <f>SUM(E72:E75)</f>
        <v>100891</v>
      </c>
    </row>
    <row r="79" spans="1:5" ht="15.75">
      <c r="A79" s="12" t="s">
        <v>206</v>
      </c>
      <c r="B79" s="12" t="str">
        <f>'APPENDIX A FOR INPUT'!C91</f>
        <v>TOWN COLLECTOR</v>
      </c>
      <c r="C79" s="18"/>
      <c r="D79" s="18"/>
      <c r="E79" s="18"/>
    </row>
    <row r="80" spans="1:5">
      <c r="A80" t="s">
        <v>344</v>
      </c>
      <c r="B80" s="13"/>
      <c r="C80" s="14" t="e">
        <f>'APPENDIX A FOR INPUT'!#REF!</f>
        <v>#REF!</v>
      </c>
      <c r="D80" s="13"/>
      <c r="E80" s="13"/>
    </row>
    <row r="81" spans="1:5">
      <c r="A81" s="15"/>
      <c r="B81" s="16"/>
      <c r="C81" s="16"/>
      <c r="D81" s="16"/>
      <c r="E81" s="16"/>
    </row>
    <row r="82" spans="1:5">
      <c r="A82" s="15" t="s">
        <v>188</v>
      </c>
      <c r="B82" s="16">
        <f>SUM('APPENDIX A FOR INPUT'!F92)</f>
        <v>31229</v>
      </c>
      <c r="C82" s="16">
        <f>SUM('APPENDIX A FOR INPUT'!G92)</f>
        <v>31698</v>
      </c>
      <c r="D82" s="16">
        <f>SUM('APPENDIX A FOR INPUT'!G92)</f>
        <v>31698</v>
      </c>
      <c r="E82" s="16">
        <f>SUM('APPENDIX A FOR INPUT'!J92)</f>
        <v>34198</v>
      </c>
    </row>
    <row r="83" spans="1:5">
      <c r="A83" s="15" t="s">
        <v>188</v>
      </c>
      <c r="B83" s="16">
        <f>SUM('APPENDIX A FOR INPUT'!F93:F94)</f>
        <v>29892</v>
      </c>
      <c r="C83" s="16">
        <f>SUM('APPENDIX A FOR INPUT'!G93:G94)</f>
        <v>31508</v>
      </c>
      <c r="D83" s="16">
        <f>SUM('APPENDIX A FOR INPUT'!G93:G94)</f>
        <v>31508</v>
      </c>
      <c r="E83" s="16">
        <f>SUM('APPENDIX A FOR INPUT'!J93:J94)</f>
        <v>31508</v>
      </c>
    </row>
    <row r="84" spans="1:5">
      <c r="A84" s="15" t="s">
        <v>185</v>
      </c>
      <c r="B84" s="16">
        <f>SUM('APPENDIX A FOR INPUT'!F95:F97)</f>
        <v>11965</v>
      </c>
      <c r="C84" s="16">
        <f>SUM('APPENDIX A FOR INPUT'!G95:G97)</f>
        <v>13765</v>
      </c>
      <c r="D84" s="16">
        <f>SUM('APPENDIX A FOR INPUT'!G95:G97)</f>
        <v>13765</v>
      </c>
      <c r="E84" s="16">
        <f>SUM('APPENDIX A FOR INPUT'!J95:J97)</f>
        <v>14600</v>
      </c>
    </row>
    <row r="85" spans="1:5">
      <c r="A85" s="15" t="s">
        <v>189</v>
      </c>
      <c r="B85" s="16">
        <f>'APPENDIX A FOR INPUT'!F98</f>
        <v>1000</v>
      </c>
      <c r="C85" s="16">
        <f>'APPENDIX A FOR INPUT'!G98</f>
        <v>1000</v>
      </c>
      <c r="D85" s="16">
        <f>'APPENDIX A FOR INPUT'!G98</f>
        <v>1000</v>
      </c>
      <c r="E85" s="16">
        <f>'APPENDIX A FOR INPUT'!J98</f>
        <v>1000</v>
      </c>
    </row>
    <row r="86" spans="1:5">
      <c r="A86" s="15" t="s">
        <v>186</v>
      </c>
      <c r="B86" s="16">
        <f>SUM(B82:B85)</f>
        <v>74086</v>
      </c>
      <c r="C86" s="16">
        <f>SUM(C82:C85)</f>
        <v>77971</v>
      </c>
      <c r="D86" s="16">
        <f>SUM(D82:D85)</f>
        <v>77971</v>
      </c>
      <c r="E86" s="16">
        <f>SUM(E82:E85)</f>
        <v>81306</v>
      </c>
    </row>
    <row r="89" spans="1:5" ht="15.75">
      <c r="A89" s="12" t="s">
        <v>206</v>
      </c>
      <c r="B89" s="12" t="str">
        <f>'APPENDIX A FOR INPUT'!C102</f>
        <v>TOWN COUNSEL</v>
      </c>
      <c r="C89" s="12"/>
      <c r="D89" s="12"/>
      <c r="E89" s="12"/>
    </row>
    <row r="90" spans="1:5">
      <c r="A90" t="s">
        <v>344</v>
      </c>
      <c r="B90" s="13"/>
      <c r="C90" s="14" t="e">
        <f>'APPENDIX A FOR INPUT'!#REF!</f>
        <v>#REF!</v>
      </c>
      <c r="D90" s="13"/>
      <c r="E90" s="13"/>
    </row>
    <row r="91" spans="1:5">
      <c r="A91" s="15"/>
      <c r="B91" s="16"/>
      <c r="C91" s="16"/>
      <c r="D91" s="16"/>
      <c r="E91" s="16"/>
    </row>
    <row r="92" spans="1:5">
      <c r="A92" s="15" t="s">
        <v>185</v>
      </c>
      <c r="B92" s="16">
        <f>SUM('APPENDIX A FOR INPUT'!F103:F104)</f>
        <v>40000</v>
      </c>
      <c r="C92" s="16">
        <f>SUM('APPENDIX A FOR INPUT'!G103:G104)</f>
        <v>46568</v>
      </c>
      <c r="D92" s="16">
        <f>SUM('APPENDIX A FOR INPUT'!G103:G104)</f>
        <v>46568</v>
      </c>
      <c r="E92" s="16">
        <f>SUM('APPENDIX A FOR INPUT'!J103:J104)</f>
        <v>50000</v>
      </c>
    </row>
    <row r="93" spans="1:5">
      <c r="A93" s="15" t="s">
        <v>186</v>
      </c>
      <c r="B93" s="16">
        <f>B92</f>
        <v>40000</v>
      </c>
      <c r="C93" s="16">
        <f>C92</f>
        <v>46568</v>
      </c>
      <c r="D93" s="16">
        <f>D92</f>
        <v>46568</v>
      </c>
      <c r="E93" s="16">
        <f>E92</f>
        <v>50000</v>
      </c>
    </row>
    <row r="94" spans="1:5">
      <c r="B94" s="19"/>
      <c r="C94" s="19"/>
      <c r="D94" s="19"/>
      <c r="E94" s="19"/>
    </row>
    <row r="96" spans="1:5" ht="15.75">
      <c r="A96" s="12" t="s">
        <v>206</v>
      </c>
      <c r="B96" s="12" t="str">
        <f>'APPENDIX A FOR INPUT'!C108</f>
        <v>DATA PROCESSING</v>
      </c>
      <c r="C96" s="12"/>
      <c r="D96" s="12"/>
      <c r="E96" s="12"/>
    </row>
    <row r="97" spans="1:5">
      <c r="A97" t="s">
        <v>344</v>
      </c>
      <c r="B97" s="13"/>
      <c r="C97" s="14" t="e">
        <f>'APPENDIX A FOR INPUT'!#REF!</f>
        <v>#REF!</v>
      </c>
      <c r="D97" s="13"/>
      <c r="E97" s="13"/>
    </row>
    <row r="98" spans="1:5">
      <c r="A98" s="15"/>
      <c r="B98" s="16"/>
      <c r="C98" s="16"/>
      <c r="D98" s="16"/>
      <c r="E98" s="16"/>
    </row>
    <row r="99" spans="1:5">
      <c r="A99" s="15" t="s">
        <v>188</v>
      </c>
      <c r="B99" s="16">
        <f>'APPENDIX A FOR INPUT'!F109</f>
        <v>0</v>
      </c>
      <c r="C99" s="16">
        <f>'APPENDIX A FOR INPUT'!G109</f>
        <v>0</v>
      </c>
      <c r="D99" s="16">
        <f>'APPENDIX A FOR INPUT'!G109</f>
        <v>0</v>
      </c>
      <c r="E99" s="16">
        <f>'APPENDIX A FOR INPUT'!J109</f>
        <v>0</v>
      </c>
    </row>
    <row r="100" spans="1:5">
      <c r="A100" s="15" t="s">
        <v>185</v>
      </c>
      <c r="B100" s="16">
        <f>SUM('APPENDIX A FOR INPUT'!F110:F118)</f>
        <v>82950</v>
      </c>
      <c r="C100" s="16">
        <f>SUM('APPENDIX A FOR INPUT'!G110:G118)</f>
        <v>88818</v>
      </c>
      <c r="D100" s="16">
        <f>SUM('APPENDIX A FOR INPUT'!G110:G118)</f>
        <v>88818</v>
      </c>
      <c r="E100" s="16">
        <f>SUM('APPENDIX A FOR INPUT'!J110:J118)</f>
        <v>88818</v>
      </c>
    </row>
    <row r="101" spans="1:5">
      <c r="A101" s="15" t="s">
        <v>189</v>
      </c>
      <c r="B101" s="16">
        <f>'APPENDIX A FOR INPUT'!F119</f>
        <v>0</v>
      </c>
      <c r="C101" s="16">
        <f>'APPENDIX A FOR INPUT'!G119</f>
        <v>5000</v>
      </c>
      <c r="D101" s="16">
        <f>'APPENDIX A FOR INPUT'!G119</f>
        <v>5000</v>
      </c>
      <c r="E101" s="16">
        <f>'APPENDIX A FOR INPUT'!J119</f>
        <v>5000</v>
      </c>
    </row>
    <row r="102" spans="1:5">
      <c r="A102" s="15" t="s">
        <v>186</v>
      </c>
      <c r="B102" s="16">
        <f>SUM(B99:B101)</f>
        <v>82950</v>
      </c>
      <c r="C102" s="16">
        <f>SUM(C99:C101)</f>
        <v>93818</v>
      </c>
      <c r="D102" s="16">
        <f>SUM(D99:D101)</f>
        <v>93818</v>
      </c>
      <c r="E102" s="16">
        <f>SUM(E99:E101)</f>
        <v>93818</v>
      </c>
    </row>
    <row r="105" spans="1:5" ht="15.75">
      <c r="A105" s="12" t="s">
        <v>206</v>
      </c>
      <c r="B105" s="12" t="str">
        <f>'APPENDIX A FOR INPUT'!C123</f>
        <v>TOWN CLERK</v>
      </c>
      <c r="C105" s="12"/>
      <c r="D105" s="12"/>
      <c r="E105" s="12"/>
    </row>
    <row r="106" spans="1:5">
      <c r="A106" t="s">
        <v>344</v>
      </c>
      <c r="B106" s="13"/>
      <c r="C106" s="14" t="e">
        <f>'APPENDIX A FOR INPUT'!#REF!</f>
        <v>#REF!</v>
      </c>
      <c r="D106" s="13"/>
      <c r="E106" s="13"/>
    </row>
    <row r="107" spans="1:5">
      <c r="A107" s="16"/>
      <c r="B107" s="16"/>
      <c r="C107" s="16"/>
      <c r="D107" s="16"/>
      <c r="E107" s="16"/>
    </row>
    <row r="108" spans="1:5">
      <c r="A108" s="15" t="s">
        <v>319</v>
      </c>
      <c r="B108" s="16" t="e">
        <f>SUM('APPENDIX A FOR INPUT'!F124+'APPENDIX A FOR INPUT'!#REF!)</f>
        <v>#REF!</v>
      </c>
      <c r="C108" s="16">
        <f>SUM('APPENDIX A FOR INPUT'!G124)</f>
        <v>31698</v>
      </c>
      <c r="D108" s="16" t="e">
        <f>SUM('APPENDIX A FOR INPUT'!G124+'APPENDIX A FOR INPUT'!#REF!)</f>
        <v>#REF!</v>
      </c>
      <c r="E108" s="16" t="e">
        <f>SUM('APPENDIX A FOR INPUT'!J124)+('APPENDIX A FOR INPUT'!#REF!)</f>
        <v>#REF!</v>
      </c>
    </row>
    <row r="109" spans="1:5">
      <c r="A109" s="15" t="s">
        <v>188</v>
      </c>
      <c r="B109" s="16">
        <f>SUM('APPENDIX A FOR INPUT'!F125:F126)</f>
        <v>22173</v>
      </c>
      <c r="C109" s="16">
        <f>SUM('APPENDIX A FOR INPUT'!G125:G126)</f>
        <v>21542</v>
      </c>
      <c r="D109" s="16">
        <f>SUM('APPENDIX A FOR INPUT'!G125:G126)</f>
        <v>21542</v>
      </c>
      <c r="E109" s="16">
        <f>SUM('APPENDIX A FOR INPUT'!J125:J126)</f>
        <v>24000</v>
      </c>
    </row>
    <row r="110" spans="1:5">
      <c r="A110" s="15" t="s">
        <v>185</v>
      </c>
      <c r="B110" s="16">
        <f>SUM('APPENDIX A FOR INPUT'!F127:F132)</f>
        <v>5700</v>
      </c>
      <c r="C110" s="16">
        <f>SUM('APPENDIX A FOR INPUT'!G127:G132)</f>
        <v>6700</v>
      </c>
      <c r="D110" s="16">
        <f>SUM('APPENDIX A FOR INPUT'!G127:G132)</f>
        <v>6700</v>
      </c>
      <c r="E110" s="16">
        <f>SUM('APPENDIX A FOR INPUT'!J127:J132)</f>
        <v>7250</v>
      </c>
    </row>
    <row r="111" spans="1:5">
      <c r="A111" s="15" t="s">
        <v>189</v>
      </c>
      <c r="B111" s="16">
        <f>'APPENDIX A FOR INPUT'!F133</f>
        <v>1000</v>
      </c>
      <c r="C111" s="16">
        <f>'APPENDIX A FOR INPUT'!G133</f>
        <v>1000</v>
      </c>
      <c r="D111" s="16">
        <f>'APPENDIX A FOR INPUT'!G133</f>
        <v>1000</v>
      </c>
      <c r="E111" s="16">
        <f>'APPENDIX A FOR INPUT'!J133</f>
        <v>1000</v>
      </c>
    </row>
    <row r="112" spans="1:5">
      <c r="A112" s="15" t="s">
        <v>186</v>
      </c>
      <c r="B112" s="16" t="e">
        <f>SUM(B108:B111)</f>
        <v>#REF!</v>
      </c>
      <c r="C112" s="16">
        <f>SUM(C108:C111)</f>
        <v>60940</v>
      </c>
      <c r="D112" s="16" t="e">
        <f>SUM(D108:D111)</f>
        <v>#REF!</v>
      </c>
      <c r="E112" s="16" t="e">
        <f>SUM(E108:E111)</f>
        <v>#REF!</v>
      </c>
    </row>
    <row r="115" spans="1:5" ht="15.75">
      <c r="A115" s="12" t="s">
        <v>206</v>
      </c>
      <c r="B115" s="12" t="str">
        <f>'APPENDIX A FOR INPUT'!C138</f>
        <v>ELECTIONS &amp; REGISTRATIONS</v>
      </c>
      <c r="C115" s="12"/>
      <c r="D115" s="12"/>
      <c r="E115" s="12"/>
    </row>
    <row r="116" spans="1:5">
      <c r="A116" t="s">
        <v>344</v>
      </c>
      <c r="B116" s="13"/>
      <c r="C116" s="14" t="e">
        <f>'APPENDIX A FOR INPUT'!#REF!</f>
        <v>#REF!</v>
      </c>
      <c r="D116" s="13"/>
      <c r="E116" s="13"/>
    </row>
    <row r="117" spans="1:5">
      <c r="A117" s="15"/>
      <c r="B117" s="16"/>
      <c r="C117" s="16"/>
      <c r="D117" s="16"/>
      <c r="E117" s="16"/>
    </row>
    <row r="118" spans="1:5">
      <c r="A118" s="15" t="s">
        <v>188</v>
      </c>
      <c r="B118" s="16">
        <f>'APPENDIX A FOR INPUT'!F139</f>
        <v>3950</v>
      </c>
      <c r="C118" s="16">
        <f>'APPENDIX A FOR INPUT'!G139</f>
        <v>7500</v>
      </c>
      <c r="D118" s="16">
        <f>'APPENDIX A FOR INPUT'!G139</f>
        <v>7500</v>
      </c>
      <c r="E118" s="16">
        <f>'APPENDIX A FOR INPUT'!J139</f>
        <v>5000</v>
      </c>
    </row>
    <row r="119" spans="1:5">
      <c r="A119" s="15" t="s">
        <v>185</v>
      </c>
      <c r="B119" s="16">
        <f>SUM('APPENDIX A FOR INPUT'!F140:F146)</f>
        <v>6050</v>
      </c>
      <c r="C119" s="16">
        <f>SUM('APPENDIX A FOR INPUT'!G140:G146)</f>
        <v>9600</v>
      </c>
      <c r="D119" s="16">
        <f>SUM('APPENDIX A FOR INPUT'!G140:G146)</f>
        <v>9600</v>
      </c>
      <c r="E119" s="16">
        <f>SUM('APPENDIX A FOR INPUT'!J140:J146)</f>
        <v>7100</v>
      </c>
    </row>
    <row r="120" spans="1:5">
      <c r="A120" s="15" t="s">
        <v>189</v>
      </c>
      <c r="B120" s="16" t="e">
        <f>'APPENDIX A FOR INPUT'!#REF!</f>
        <v>#REF!</v>
      </c>
      <c r="C120" s="16" t="e">
        <f>'APPENDIX A FOR INPUT'!#REF!</f>
        <v>#REF!</v>
      </c>
      <c r="D120" s="16" t="e">
        <f>'APPENDIX A FOR INPUT'!#REF!</f>
        <v>#REF!</v>
      </c>
      <c r="E120" s="16" t="e">
        <f>'APPENDIX A FOR INPUT'!#REF!</f>
        <v>#REF!</v>
      </c>
    </row>
    <row r="121" spans="1:5">
      <c r="A121" s="15" t="s">
        <v>186</v>
      </c>
      <c r="B121" s="16">
        <f>SUM(B118:B119)</f>
        <v>10000</v>
      </c>
      <c r="C121" s="16">
        <f>SUM(C118:C119)</f>
        <v>17100</v>
      </c>
      <c r="D121" s="16">
        <f>SUM(D118:D119)</f>
        <v>17100</v>
      </c>
      <c r="E121" s="16">
        <f>SUM(E118:E119)</f>
        <v>12100</v>
      </c>
    </row>
    <row r="123" spans="1:5" hidden="1"/>
    <row r="124" spans="1:5" ht="15.75" hidden="1">
      <c r="A124" s="12" t="str">
        <f>'[1]soil board'!A1</f>
        <v>DEPARTMENT NAME</v>
      </c>
      <c r="B124" s="12" t="str">
        <f>'[1]soil board'!C1</f>
        <v>SOIL BOARD 1172</v>
      </c>
      <c r="C124" s="12"/>
      <c r="D124" s="12"/>
      <c r="E124" s="12"/>
    </row>
    <row r="125" spans="1:5" hidden="1"/>
    <row r="126" spans="1:5" hidden="1">
      <c r="B126" s="13" t="e">
        <f>'APPENDIX A FOR INPUT'!#REF!</f>
        <v>#REF!</v>
      </c>
      <c r="C126" s="13" t="e">
        <f>'APPENDIX A FOR INPUT'!#REF!</f>
        <v>#REF!</v>
      </c>
      <c r="D126" s="13" t="e">
        <f>'APPENDIX A FOR INPUT'!#REF!</f>
        <v>#REF!</v>
      </c>
      <c r="E126" s="13" t="e">
        <f>'APPENDIX A FOR INPUT'!#REF!</f>
        <v>#REF!</v>
      </c>
    </row>
    <row r="127" spans="1:5" hidden="1">
      <c r="B127" s="13" t="s">
        <v>211</v>
      </c>
      <c r="C127" s="13" t="s">
        <v>211</v>
      </c>
      <c r="D127" s="13" t="s">
        <v>211</v>
      </c>
      <c r="E127" s="13" t="s">
        <v>211</v>
      </c>
    </row>
    <row r="128" spans="1:5" hidden="1">
      <c r="A128" t="str">
        <f>'[1]soil board'!B5</f>
        <v>ACCOUNT NAME</v>
      </c>
      <c r="B128" s="13" t="s">
        <v>180</v>
      </c>
      <c r="C128" s="13" t="s">
        <v>180</v>
      </c>
      <c r="D128" s="13" t="s">
        <v>180</v>
      </c>
      <c r="E128" s="13" t="s">
        <v>212</v>
      </c>
    </row>
    <row r="129" spans="1:5" hidden="1">
      <c r="A129" s="15"/>
      <c r="B129" s="15"/>
      <c r="C129" s="15"/>
      <c r="D129" s="15"/>
      <c r="E129" s="16"/>
    </row>
    <row r="130" spans="1:5" hidden="1">
      <c r="A130" s="15" t="s">
        <v>188</v>
      </c>
      <c r="B130" s="16" t="e">
        <f>SUM('APPENDIX A FOR INPUT'!#REF!)</f>
        <v>#REF!</v>
      </c>
      <c r="C130" s="16" t="e">
        <f>SUM('APPENDIX A FOR INPUT'!#REF!)</f>
        <v>#REF!</v>
      </c>
      <c r="D130" s="16" t="e">
        <f>SUM('APPENDIX A FOR INPUT'!#REF!)</f>
        <v>#REF!</v>
      </c>
      <c r="E130" s="16" t="e">
        <f>SUM('APPENDIX A FOR INPUT'!#REF!)</f>
        <v>#REF!</v>
      </c>
    </row>
    <row r="131" spans="1:5" hidden="1">
      <c r="A131" s="15" t="s">
        <v>185</v>
      </c>
      <c r="B131" s="16" t="e">
        <f>SUM('APPENDIX A FOR INPUT'!#REF!)</f>
        <v>#REF!</v>
      </c>
      <c r="C131" s="16" t="e">
        <f>SUM('APPENDIX A FOR INPUT'!#REF!)</f>
        <v>#REF!</v>
      </c>
      <c r="D131" s="16" t="e">
        <f>SUM('APPENDIX A FOR INPUT'!#REF!)</f>
        <v>#REF!</v>
      </c>
      <c r="E131" s="16" t="e">
        <f>SUM('APPENDIX A FOR INPUT'!#REF!)</f>
        <v>#REF!</v>
      </c>
    </row>
    <row r="132" spans="1:5" hidden="1">
      <c r="A132" s="15" t="s">
        <v>189</v>
      </c>
      <c r="B132" s="16" t="e">
        <f>'APPENDIX A FOR INPUT'!#REF!</f>
        <v>#REF!</v>
      </c>
      <c r="C132" s="16" t="e">
        <f>'APPENDIX A FOR INPUT'!#REF!</f>
        <v>#REF!</v>
      </c>
      <c r="D132" s="16" t="e">
        <f>'APPENDIX A FOR INPUT'!#REF!</f>
        <v>#REF!</v>
      </c>
      <c r="E132" s="16" t="e">
        <f>'APPENDIX A FOR INPUT'!#REF!</f>
        <v>#REF!</v>
      </c>
    </row>
    <row r="133" spans="1:5" hidden="1">
      <c r="A133" s="15" t="s">
        <v>186</v>
      </c>
      <c r="B133" s="16" t="e">
        <f>SUM(B130:B132)</f>
        <v>#REF!</v>
      </c>
      <c r="C133" s="16" t="e">
        <f>SUM(C130:C132)</f>
        <v>#REF!</v>
      </c>
      <c r="D133" s="16" t="e">
        <f>SUM(D130:D132)</f>
        <v>#REF!</v>
      </c>
      <c r="E133" s="16" t="e">
        <f>SUM(E130:E132)</f>
        <v>#REF!</v>
      </c>
    </row>
    <row r="134" spans="1:5" hidden="1"/>
    <row r="135" spans="1:5" hidden="1"/>
    <row r="136" spans="1:5" ht="15.75" hidden="1">
      <c r="A136" s="12" t="str">
        <f>'[1]planning board'!A1</f>
        <v>DEPARTMENT NAME</v>
      </c>
      <c r="B136" s="12" t="str">
        <f>'[1]planning board'!C1</f>
        <v>PLANNING BOARD 1175</v>
      </c>
      <c r="C136" s="12"/>
      <c r="D136" s="12"/>
      <c r="E136" s="12"/>
    </row>
    <row r="137" spans="1:5" hidden="1"/>
    <row r="138" spans="1:5" hidden="1">
      <c r="B138" s="13" t="e">
        <f>'APPENDIX A FOR INPUT'!#REF!</f>
        <v>#REF!</v>
      </c>
      <c r="C138" s="13" t="e">
        <f>'APPENDIX A FOR INPUT'!#REF!</f>
        <v>#REF!</v>
      </c>
      <c r="D138" s="13" t="e">
        <f>'APPENDIX A FOR INPUT'!#REF!</f>
        <v>#REF!</v>
      </c>
      <c r="E138" s="13" t="e">
        <f>'APPENDIX A FOR INPUT'!#REF!</f>
        <v>#REF!</v>
      </c>
    </row>
    <row r="139" spans="1:5" hidden="1">
      <c r="B139" s="13" t="s">
        <v>211</v>
      </c>
      <c r="C139" s="13" t="s">
        <v>211</v>
      </c>
      <c r="D139" s="13" t="s">
        <v>211</v>
      </c>
      <c r="E139" s="13" t="s">
        <v>211</v>
      </c>
    </row>
    <row r="140" spans="1:5" hidden="1">
      <c r="A140" t="str">
        <f>'[1]planning board'!B5</f>
        <v>ACCOUNT NAME</v>
      </c>
      <c r="B140" s="13" t="s">
        <v>180</v>
      </c>
      <c r="C140" s="13" t="s">
        <v>180</v>
      </c>
      <c r="D140" s="13" t="s">
        <v>180</v>
      </c>
      <c r="E140" s="13" t="s">
        <v>212</v>
      </c>
    </row>
    <row r="141" spans="1:5" hidden="1">
      <c r="A141" s="15"/>
      <c r="B141" s="15"/>
      <c r="C141" s="15"/>
      <c r="D141" s="15"/>
      <c r="E141" s="16"/>
    </row>
    <row r="142" spans="1:5" hidden="1">
      <c r="A142" s="15" t="s">
        <v>188</v>
      </c>
      <c r="B142" s="16" t="e">
        <f>SUM('APPENDIX A FOR INPUT'!#REF!)</f>
        <v>#REF!</v>
      </c>
      <c r="C142" s="16" t="e">
        <f>SUM('APPENDIX A FOR INPUT'!#REF!)</f>
        <v>#REF!</v>
      </c>
      <c r="D142" s="16" t="e">
        <f>SUM('APPENDIX A FOR INPUT'!#REF!)</f>
        <v>#REF!</v>
      </c>
      <c r="E142" s="16" t="e">
        <f>SUM('APPENDIX A FOR INPUT'!#REF!)</f>
        <v>#REF!</v>
      </c>
    </row>
    <row r="143" spans="1:5" hidden="1">
      <c r="A143" s="15" t="s">
        <v>185</v>
      </c>
      <c r="B143" s="16" t="e">
        <f>'APPENDIX A FOR INPUT'!#REF!</f>
        <v>#REF!</v>
      </c>
      <c r="C143" s="16" t="e">
        <f>'APPENDIX A FOR INPUT'!#REF!</f>
        <v>#REF!</v>
      </c>
      <c r="D143" s="16" t="e">
        <f>'APPENDIX A FOR INPUT'!#REF!</f>
        <v>#REF!</v>
      </c>
      <c r="E143" s="16" t="e">
        <f>'APPENDIX A FOR INPUT'!#REF!</f>
        <v>#REF!</v>
      </c>
    </row>
    <row r="144" spans="1:5" hidden="1">
      <c r="A144" s="15" t="s">
        <v>186</v>
      </c>
      <c r="B144" s="16" t="e">
        <f>SUM(B142:B143)</f>
        <v>#REF!</v>
      </c>
      <c r="C144" s="16" t="e">
        <f>SUM(C142:C143)</f>
        <v>#REF!</v>
      </c>
      <c r="D144" s="16" t="e">
        <f>SUM(D142:D143)</f>
        <v>#REF!</v>
      </c>
      <c r="E144" s="16" t="e">
        <f>SUM(E142:E143)</f>
        <v>#REF!</v>
      </c>
    </row>
    <row r="145" spans="1:5" hidden="1"/>
    <row r="147" spans="1:5" ht="15.75">
      <c r="A147" s="12" t="s">
        <v>206</v>
      </c>
      <c r="B147" s="12" t="str">
        <f>'APPENDIX A FOR INPUT'!C151</f>
        <v>PLANNING BOARD</v>
      </c>
      <c r="C147" s="12"/>
      <c r="D147" s="12"/>
      <c r="E147" s="12"/>
    </row>
    <row r="148" spans="1:5">
      <c r="A148" t="s">
        <v>344</v>
      </c>
      <c r="B148" s="13"/>
      <c r="C148" s="14" t="e">
        <f>'APPENDIX A FOR INPUT'!#REF!</f>
        <v>#REF!</v>
      </c>
      <c r="D148" s="13"/>
      <c r="E148" s="13"/>
    </row>
    <row r="149" spans="1:5">
      <c r="A149" s="15"/>
      <c r="B149" s="16"/>
      <c r="C149" s="16"/>
      <c r="D149" s="16"/>
      <c r="E149" s="16"/>
    </row>
    <row r="150" spans="1:5">
      <c r="A150" s="15" t="s">
        <v>319</v>
      </c>
      <c r="B150" s="16">
        <f>SUM('APPENDIX A FOR INPUT'!F152)</f>
        <v>924</v>
      </c>
      <c r="C150" s="16">
        <f>SUM('APPENDIX A FOR INPUT'!G152)</f>
        <v>938</v>
      </c>
      <c r="D150" s="16">
        <f>SUM('APPENDIX A FOR INPUT'!G152)</f>
        <v>938</v>
      </c>
      <c r="E150" s="16">
        <f>SUM('APPENDIX A FOR INPUT'!J152:J152)</f>
        <v>1200</v>
      </c>
    </row>
    <row r="151" spans="1:5">
      <c r="A151" s="15" t="s">
        <v>186</v>
      </c>
      <c r="B151" s="16">
        <f>SUM(B150:B150)</f>
        <v>924</v>
      </c>
      <c r="C151" s="16">
        <f>SUM(C150:C150)</f>
        <v>938</v>
      </c>
      <c r="D151" s="16">
        <f>SUM(D150:D150)</f>
        <v>938</v>
      </c>
      <c r="E151" s="16">
        <f>SUM(E150:E150)</f>
        <v>1200</v>
      </c>
    </row>
    <row r="153" spans="1:5" hidden="1"/>
    <row r="154" spans="1:5" ht="15.75" hidden="1">
      <c r="A154" s="12" t="str">
        <f>'[1]town buildings'!A1</f>
        <v>DEPARTMENT NAME</v>
      </c>
      <c r="B154" s="12" t="str">
        <f>'[1]town buildings'!C1</f>
        <v>TOWN HALL COMPLEX 1192</v>
      </c>
      <c r="C154" s="12"/>
      <c r="D154" s="12"/>
      <c r="E154" s="12"/>
    </row>
    <row r="155" spans="1:5" hidden="1"/>
    <row r="156" spans="1:5" hidden="1">
      <c r="B156" s="13" t="e">
        <f>'APPENDIX A FOR INPUT'!#REF!</f>
        <v>#REF!</v>
      </c>
      <c r="C156" s="13" t="e">
        <f>'APPENDIX A FOR INPUT'!#REF!</f>
        <v>#REF!</v>
      </c>
      <c r="D156" s="13" t="e">
        <f>'APPENDIX A FOR INPUT'!#REF!</f>
        <v>#REF!</v>
      </c>
      <c r="E156" s="13" t="e">
        <f>'APPENDIX A FOR INPUT'!#REF!</f>
        <v>#REF!</v>
      </c>
    </row>
    <row r="157" spans="1:5" hidden="1">
      <c r="B157" s="13" t="s">
        <v>211</v>
      </c>
      <c r="C157" s="13" t="s">
        <v>211</v>
      </c>
      <c r="D157" s="13" t="s">
        <v>211</v>
      </c>
      <c r="E157" s="13" t="s">
        <v>211</v>
      </c>
    </row>
    <row r="158" spans="1:5" hidden="1">
      <c r="A158" t="str">
        <f>'[1]town buildings'!B5</f>
        <v>ACCOUNT NAME</v>
      </c>
      <c r="B158" s="13" t="s">
        <v>180</v>
      </c>
      <c r="C158" s="13" t="s">
        <v>180</v>
      </c>
      <c r="D158" s="13" t="s">
        <v>180</v>
      </c>
      <c r="E158" s="13" t="s">
        <v>212</v>
      </c>
    </row>
    <row r="159" spans="1:5" hidden="1">
      <c r="A159" s="15"/>
      <c r="B159" s="15"/>
      <c r="C159" s="15"/>
      <c r="D159" s="15"/>
      <c r="E159" s="16"/>
    </row>
    <row r="160" spans="1:5" hidden="1">
      <c r="A160" s="15" t="s">
        <v>188</v>
      </c>
      <c r="B160" s="16" t="e">
        <f>'APPENDIX A FOR INPUT'!#REF!</f>
        <v>#REF!</v>
      </c>
      <c r="C160" s="16" t="e">
        <f>'APPENDIX A FOR INPUT'!#REF!</f>
        <v>#REF!</v>
      </c>
      <c r="D160" s="16" t="e">
        <f>'APPENDIX A FOR INPUT'!#REF!</f>
        <v>#REF!</v>
      </c>
      <c r="E160" s="16" t="e">
        <f>'APPENDIX A FOR INPUT'!#REF!</f>
        <v>#REF!</v>
      </c>
    </row>
    <row r="161" spans="1:5" hidden="1">
      <c r="A161" s="15" t="s">
        <v>185</v>
      </c>
      <c r="B161" s="16" t="e">
        <f>SUM('APPENDIX A FOR INPUT'!#REF!)</f>
        <v>#REF!</v>
      </c>
      <c r="C161" s="16" t="e">
        <f>SUM('APPENDIX A FOR INPUT'!#REF!)</f>
        <v>#REF!</v>
      </c>
      <c r="D161" s="16" t="e">
        <f>SUM('APPENDIX A FOR INPUT'!#REF!)</f>
        <v>#REF!</v>
      </c>
      <c r="E161" s="16" t="e">
        <f>SUM('APPENDIX A FOR INPUT'!#REF!)</f>
        <v>#REF!</v>
      </c>
    </row>
    <row r="162" spans="1:5" hidden="1">
      <c r="A162" s="15" t="s">
        <v>186</v>
      </c>
      <c r="B162" s="16" t="e">
        <f>SUM(B160:B161)</f>
        <v>#REF!</v>
      </c>
      <c r="C162" s="16" t="e">
        <f>SUM(C160:C161)</f>
        <v>#REF!</v>
      </c>
      <c r="D162" s="16" t="e">
        <f>SUM(D160:D161)</f>
        <v>#REF!</v>
      </c>
      <c r="E162" s="16" t="e">
        <f>SUM(E160:E161)</f>
        <v>#REF!</v>
      </c>
    </row>
    <row r="163" spans="1:5" hidden="1"/>
    <row r="165" spans="1:5" ht="15.75">
      <c r="A165" s="12" t="s">
        <v>206</v>
      </c>
      <c r="B165" s="12" t="str">
        <f>'APPENDIX A FOR INPUT'!C156</f>
        <v>TOWN  BUILDINGS</v>
      </c>
      <c r="C165" s="12"/>
      <c r="D165" s="12"/>
      <c r="E165" s="12"/>
    </row>
    <row r="166" spans="1:5">
      <c r="A166" t="s">
        <v>344</v>
      </c>
      <c r="B166" s="13"/>
      <c r="C166" s="14" t="e">
        <f>'APPENDIX A FOR INPUT'!#REF!</f>
        <v>#REF!</v>
      </c>
      <c r="D166" s="13"/>
      <c r="E166" s="13"/>
    </row>
    <row r="167" spans="1:5">
      <c r="A167" s="15"/>
      <c r="B167" s="16"/>
      <c r="C167" s="16"/>
      <c r="D167" s="16"/>
      <c r="E167" s="16"/>
    </row>
    <row r="168" spans="1:5">
      <c r="A168" s="15" t="s">
        <v>188</v>
      </c>
      <c r="B168" s="16">
        <f>SUM('APPENDIX A FOR INPUT'!F157:F157)</f>
        <v>13400</v>
      </c>
      <c r="C168" s="16">
        <f>SUM('APPENDIX A FOR INPUT'!G157:G157)</f>
        <v>12000</v>
      </c>
      <c r="D168" s="16">
        <f>SUM('APPENDIX A FOR INPUT'!G157:G157)</f>
        <v>12000</v>
      </c>
      <c r="E168" s="16">
        <f>SUM('APPENDIX A FOR INPUT'!J157:J157)</f>
        <v>12000</v>
      </c>
    </row>
    <row r="169" spans="1:5">
      <c r="A169" s="15" t="s">
        <v>185</v>
      </c>
      <c r="B169" s="16">
        <f>SUM('APPENDIX A FOR INPUT'!F158:F163)</f>
        <v>39747</v>
      </c>
      <c r="C169" s="16">
        <f>SUM('APPENDIX A FOR INPUT'!G158:G163)</f>
        <v>39747</v>
      </c>
      <c r="D169" s="16">
        <f>SUM('APPENDIX A FOR INPUT'!G158:G163)</f>
        <v>39747</v>
      </c>
      <c r="E169" s="16">
        <f>SUM('APPENDIX A FOR INPUT'!J158:J163)</f>
        <v>35000</v>
      </c>
    </row>
    <row r="170" spans="1:5">
      <c r="A170" s="15" t="s">
        <v>186</v>
      </c>
      <c r="B170" s="16">
        <f>SUM(B168:B169)</f>
        <v>53147</v>
      </c>
      <c r="C170" s="16">
        <f>SUM(C168:C169)</f>
        <v>51747</v>
      </c>
      <c r="D170" s="16">
        <f>SUM(D168:D169)</f>
        <v>51747</v>
      </c>
      <c r="E170" s="16">
        <f>SUM(E168:E169)</f>
        <v>47000</v>
      </c>
    </row>
    <row r="173" spans="1:5" ht="15.75">
      <c r="A173" s="12" t="s">
        <v>206</v>
      </c>
      <c r="B173" s="12" t="str">
        <f>'APPENDIX A FOR INPUT'!C167</f>
        <v>PUBLIC SAFETY BUILDING</v>
      </c>
      <c r="C173" s="12"/>
      <c r="D173" s="12"/>
      <c r="E173" s="12"/>
    </row>
    <row r="174" spans="1:5">
      <c r="A174" t="s">
        <v>344</v>
      </c>
      <c r="B174" s="13"/>
      <c r="C174" s="14" t="e">
        <f>'APPENDIX A FOR INPUT'!#REF!</f>
        <v>#REF!</v>
      </c>
      <c r="D174" s="13"/>
      <c r="E174" s="13"/>
    </row>
    <row r="175" spans="1:5">
      <c r="A175" s="15"/>
      <c r="B175" s="16"/>
      <c r="C175" s="16"/>
      <c r="D175" s="16"/>
      <c r="E175" s="16"/>
    </row>
    <row r="176" spans="1:5">
      <c r="A176" s="15" t="s">
        <v>185</v>
      </c>
      <c r="B176" s="16">
        <f>SUM('APPENDIX A FOR INPUT'!F168:F186)</f>
        <v>63573</v>
      </c>
      <c r="C176" s="16">
        <f>SUM('APPENDIX A FOR INPUT'!G168:G186)</f>
        <v>67239</v>
      </c>
      <c r="D176" s="16">
        <f>SUM('APPENDIX A FOR INPUT'!G168:G186)</f>
        <v>67239</v>
      </c>
      <c r="E176" s="16">
        <f>SUM('APPENDIX A FOR INPUT'!J168:J186)</f>
        <v>68400</v>
      </c>
    </row>
    <row r="177" spans="1:5">
      <c r="A177" s="15" t="s">
        <v>189</v>
      </c>
      <c r="B177" s="16">
        <f>'APPENDIX A FOR INPUT'!F188</f>
        <v>6000</v>
      </c>
      <c r="C177" s="16">
        <f>'APPENDIX A FOR INPUT'!G188</f>
        <v>6000</v>
      </c>
      <c r="D177" s="16">
        <f>'APPENDIX A FOR INPUT'!G188</f>
        <v>6000</v>
      </c>
      <c r="E177" s="16">
        <f>'APPENDIX A FOR INPUT'!J188</f>
        <v>6000</v>
      </c>
    </row>
    <row r="178" spans="1:5">
      <c r="A178" s="15" t="s">
        <v>186</v>
      </c>
      <c r="B178" s="16">
        <f>SUM(B176:B177)</f>
        <v>69573</v>
      </c>
      <c r="C178" s="16">
        <f>SUM(C175:C176)</f>
        <v>67239</v>
      </c>
      <c r="D178" s="16">
        <f>SUM(D176:D177)</f>
        <v>73239</v>
      </c>
      <c r="E178" s="16">
        <f>SUM(E176:E177)</f>
        <v>74400</v>
      </c>
    </row>
    <row r="179" spans="1:5">
      <c r="B179" s="19"/>
      <c r="C179" s="19"/>
      <c r="D179" s="19"/>
      <c r="E179" s="19"/>
    </row>
    <row r="181" spans="1:5" ht="15.75">
      <c r="A181" s="12" t="s">
        <v>206</v>
      </c>
      <c r="B181" s="12" t="str">
        <f>'APPENDIX A FOR INPUT'!C219</f>
        <v>POLICE DEPT.</v>
      </c>
      <c r="C181" s="12"/>
      <c r="D181" s="12"/>
      <c r="E181" s="12"/>
    </row>
    <row r="182" spans="1:5">
      <c r="A182" t="s">
        <v>344</v>
      </c>
      <c r="B182" s="13"/>
      <c r="C182" s="14" t="e">
        <f>'APPENDIX A FOR INPUT'!#REF!</f>
        <v>#REF!</v>
      </c>
      <c r="D182" s="13"/>
      <c r="E182" s="13"/>
    </row>
    <row r="183" spans="1:5">
      <c r="A183" s="15"/>
      <c r="B183" s="16"/>
      <c r="C183" s="16"/>
      <c r="D183" s="16"/>
      <c r="E183" s="16"/>
    </row>
    <row r="184" spans="1:5">
      <c r="A184" s="15" t="s">
        <v>188</v>
      </c>
      <c r="B184" s="16">
        <f>SUM('APPENDIX A FOR INPUT'!F220:F232)</f>
        <v>1241045</v>
      </c>
      <c r="C184" s="16">
        <f>SUM('APPENDIX A FOR INPUT'!G220:G232)</f>
        <v>1402264</v>
      </c>
      <c r="D184" s="16">
        <f>SUM('APPENDIX A FOR INPUT'!G220:G232)</f>
        <v>1402264</v>
      </c>
      <c r="E184" s="16">
        <f>SUM('APPENDIX A FOR INPUT'!J220:J232)</f>
        <v>1343905</v>
      </c>
    </row>
    <row r="185" spans="1:5">
      <c r="A185" s="15" t="s">
        <v>185</v>
      </c>
      <c r="B185" s="16">
        <f>SUM('APPENDIX A FOR INPUT'!F233:F259)</f>
        <v>105028</v>
      </c>
      <c r="C185" s="16">
        <f>SUM('APPENDIX A FOR INPUT'!G233:G258)</f>
        <v>107370</v>
      </c>
      <c r="D185" s="16">
        <f>SUM('APPENDIX A FOR INPUT'!G233:G259)</f>
        <v>111515</v>
      </c>
      <c r="E185" s="16">
        <f>SUM('APPENDIX A FOR INPUT'!J233:J258)+('APPENDIX A FOR INPUT'!J259)</f>
        <v>112768</v>
      </c>
    </row>
    <row r="186" spans="1:5">
      <c r="A186" s="15" t="s">
        <v>189</v>
      </c>
      <c r="B186" s="16">
        <f>'APPENDIX A FOR INPUT'!F260</f>
        <v>0</v>
      </c>
      <c r="C186" s="16">
        <f>'APPENDIX A FOR INPUT'!G260</f>
        <v>0</v>
      </c>
      <c r="D186" s="16">
        <f>'APPENDIX A FOR INPUT'!G260</f>
        <v>0</v>
      </c>
      <c r="E186" s="16">
        <f>'APPENDIX A FOR INPUT'!J260</f>
        <v>0</v>
      </c>
    </row>
    <row r="187" spans="1:5">
      <c r="A187" s="15" t="s">
        <v>186</v>
      </c>
      <c r="B187" s="16">
        <f>SUM(B184:B186)</f>
        <v>1346073</v>
      </c>
      <c r="C187" s="16">
        <f>SUM(C184:C186)</f>
        <v>1509634</v>
      </c>
      <c r="D187" s="16">
        <f>SUM(D184:D186)</f>
        <v>1513779</v>
      </c>
      <c r="E187" s="16">
        <f>SUM(E184:E186)</f>
        <v>1456673</v>
      </c>
    </row>
    <row r="190" spans="1:5" ht="15.75">
      <c r="A190" s="12" t="s">
        <v>206</v>
      </c>
      <c r="B190" s="12" t="str">
        <f>'APPENDIX A FOR INPUT'!C263</f>
        <v>FIRE DEPARTMENT</v>
      </c>
      <c r="C190" s="12"/>
      <c r="D190" s="12"/>
      <c r="E190" s="12"/>
    </row>
    <row r="191" spans="1:5">
      <c r="A191" t="s">
        <v>344</v>
      </c>
      <c r="B191" s="13"/>
      <c r="C191" s="14" t="e">
        <f>'APPENDIX A FOR INPUT'!#REF!</f>
        <v>#REF!</v>
      </c>
      <c r="D191" s="13"/>
      <c r="E191" s="13"/>
    </row>
    <row r="192" spans="1:5">
      <c r="A192" s="15"/>
      <c r="B192" s="15"/>
      <c r="C192" s="15"/>
      <c r="D192" s="15"/>
      <c r="E192" s="15"/>
    </row>
    <row r="193" spans="1:5">
      <c r="A193" s="15" t="s">
        <v>188</v>
      </c>
      <c r="B193" s="16">
        <f>SUM('APPENDIX A FOR INPUT'!F264:F268)</f>
        <v>99985</v>
      </c>
      <c r="C193" s="16">
        <f>SUM('APPENDIX A FOR INPUT'!G264:G268)</f>
        <v>154948</v>
      </c>
      <c r="D193" s="16">
        <f>SUM('APPENDIX A FOR INPUT'!G264:G268)</f>
        <v>154948</v>
      </c>
      <c r="E193" s="16">
        <f>SUM('APPENDIX A FOR INPUT'!J264:J268)</f>
        <v>175250</v>
      </c>
    </row>
    <row r="194" spans="1:5">
      <c r="A194" s="15" t="s">
        <v>185</v>
      </c>
      <c r="B194" s="16">
        <f>SUM('APPENDIX A FOR INPUT'!F269:F281)</f>
        <v>59733</v>
      </c>
      <c r="C194" s="16">
        <f>SUM('APPENDIX A FOR INPUT'!G269:G281)</f>
        <v>66110</v>
      </c>
      <c r="D194" s="16">
        <f>SUM('APPENDIX A FOR INPUT'!G269:G281)</f>
        <v>66110</v>
      </c>
      <c r="E194" s="16">
        <f>SUM('APPENDIX A FOR INPUT'!J269:J281)</f>
        <v>71410</v>
      </c>
    </row>
    <row r="195" spans="1:5">
      <c r="A195" s="15" t="s">
        <v>189</v>
      </c>
      <c r="B195" s="16">
        <f>'APPENDIX A FOR INPUT'!F282</f>
        <v>9000</v>
      </c>
      <c r="C195" s="16">
        <f>'APPENDIX A FOR INPUT'!G282</f>
        <v>9000</v>
      </c>
      <c r="D195" s="16">
        <f>SUM('APPENDIX A FOR INPUT'!G282:G283)</f>
        <v>10000</v>
      </c>
      <c r="E195" s="16">
        <f>SUM('APPENDIX A FOR INPUT'!J282:J283)</f>
        <v>10000</v>
      </c>
    </row>
    <row r="196" spans="1:5">
      <c r="A196" s="15" t="s">
        <v>186</v>
      </c>
      <c r="B196" s="16">
        <f>SUM(B193:B195)</f>
        <v>168718</v>
      </c>
      <c r="C196" s="16">
        <f>SUM(C193:C195)</f>
        <v>230058</v>
      </c>
      <c r="D196" s="16">
        <f>SUM(D193:D195)</f>
        <v>231058</v>
      </c>
      <c r="E196" s="16">
        <f>SUM(E193:E195)</f>
        <v>256660</v>
      </c>
    </row>
    <row r="199" spans="1:5" ht="15.75">
      <c r="A199" s="12" t="s">
        <v>206</v>
      </c>
      <c r="B199" s="12" t="str">
        <f>'APPENDIX A FOR INPUT'!C287</f>
        <v>EMERGENCY MEDICAL SERVICES</v>
      </c>
      <c r="C199" s="12"/>
      <c r="D199" s="12"/>
      <c r="E199" s="12"/>
    </row>
    <row r="200" spans="1:5">
      <c r="A200" t="s">
        <v>344</v>
      </c>
      <c r="B200" s="13"/>
      <c r="C200" s="14" t="e">
        <f>'APPENDIX A FOR INPUT'!#REF!</f>
        <v>#REF!</v>
      </c>
      <c r="D200" s="13"/>
      <c r="E200" s="13"/>
    </row>
    <row r="201" spans="1:5">
      <c r="A201" s="15"/>
      <c r="B201" s="15"/>
      <c r="C201" s="15"/>
      <c r="D201" s="15"/>
      <c r="E201" s="15"/>
    </row>
    <row r="202" spans="1:5">
      <c r="A202" s="15" t="s">
        <v>188</v>
      </c>
      <c r="B202" s="16">
        <f>SUM('APPENDIX A FOR INPUT'!F288:F293)</f>
        <v>477816</v>
      </c>
      <c r="C202" s="16">
        <f>SUM('APPENDIX A FOR INPUT'!G288:G293)</f>
        <v>506980</v>
      </c>
      <c r="D202" s="16">
        <f>SUM('APPENDIX A FOR INPUT'!G288:G293)</f>
        <v>506980</v>
      </c>
      <c r="E202" s="16">
        <f>SUM('APPENDIX A FOR INPUT'!J288:J293)</f>
        <v>528700</v>
      </c>
    </row>
    <row r="203" spans="1:5">
      <c r="A203" s="15" t="s">
        <v>185</v>
      </c>
      <c r="B203" s="16">
        <f>SUM('APPENDIX A FOR INPUT'!F294:F307)</f>
        <v>65900</v>
      </c>
      <c r="C203" s="16">
        <f>SUM('APPENDIX A FOR INPUT'!G294:G307)</f>
        <v>68650</v>
      </c>
      <c r="D203" s="16">
        <f>SUM('APPENDIX A FOR INPUT'!G294:G307)</f>
        <v>68650</v>
      </c>
      <c r="E203" s="16">
        <f>SUM('APPENDIX A FOR INPUT'!J294:J307)</f>
        <v>78200</v>
      </c>
    </row>
    <row r="204" spans="1:5">
      <c r="A204" s="15" t="s">
        <v>189</v>
      </c>
      <c r="B204" s="16">
        <f>'APPENDIX A FOR INPUT'!F308</f>
        <v>6000</v>
      </c>
      <c r="C204" s="16">
        <f>'APPENDIX A FOR INPUT'!G308</f>
        <v>2500</v>
      </c>
      <c r="D204" s="16">
        <f>'APPENDIX A FOR INPUT'!G308</f>
        <v>2500</v>
      </c>
      <c r="E204" s="16">
        <f>'APPENDIX A FOR INPUT'!J308</f>
        <v>4000</v>
      </c>
    </row>
    <row r="205" spans="1:5">
      <c r="A205" s="15" t="s">
        <v>186</v>
      </c>
      <c r="B205" s="16">
        <f>SUM(B202:B204)</f>
        <v>549716</v>
      </c>
      <c r="C205" s="16">
        <f>SUM(C202:C204)</f>
        <v>578130</v>
      </c>
      <c r="D205" s="16">
        <f>SUM(D202:D204)</f>
        <v>578130</v>
      </c>
      <c r="E205" s="16">
        <f>SUM(E202:E204)</f>
        <v>610900</v>
      </c>
    </row>
    <row r="208" spans="1:5" ht="15.75">
      <c r="A208" s="12" t="s">
        <v>206</v>
      </c>
      <c r="B208" s="12" t="str">
        <f>'APPENDIX A FOR INPUT'!C312</f>
        <v>BUILDING DEPARTMENT</v>
      </c>
      <c r="C208" s="12"/>
      <c r="D208" s="12"/>
      <c r="E208" s="12"/>
    </row>
    <row r="209" spans="1:5">
      <c r="A209" t="s">
        <v>344</v>
      </c>
      <c r="B209" s="13"/>
      <c r="C209" s="14" t="e">
        <f>'APPENDIX A FOR INPUT'!#REF!</f>
        <v>#REF!</v>
      </c>
      <c r="D209" s="13"/>
      <c r="E209" s="13"/>
    </row>
    <row r="210" spans="1:5">
      <c r="A210" s="15"/>
      <c r="B210" s="15"/>
      <c r="C210" s="15"/>
      <c r="D210" s="15"/>
      <c r="E210" s="15"/>
    </row>
    <row r="211" spans="1:5">
      <c r="A211" s="15" t="s">
        <v>188</v>
      </c>
      <c r="B211" s="16">
        <f>SUM('APPENDIX A FOR INPUT'!F313:F320)</f>
        <v>43086</v>
      </c>
      <c r="C211" s="16">
        <f>SUM('APPENDIX A FOR INPUT'!G313:G320)</f>
        <v>44548</v>
      </c>
      <c r="D211" s="16">
        <f>SUM('APPENDIX A FOR INPUT'!G313:G320)</f>
        <v>44548</v>
      </c>
      <c r="E211" s="16">
        <f>SUM('APPENDIX A FOR INPUT'!J313:J320)</f>
        <v>42130</v>
      </c>
    </row>
    <row r="212" spans="1:5">
      <c r="A212" s="15" t="s">
        <v>185</v>
      </c>
      <c r="B212" s="16">
        <f>SUM('APPENDIX A FOR INPUT'!F321:F324)</f>
        <v>1750</v>
      </c>
      <c r="C212" s="16">
        <f>SUM('APPENDIX A FOR INPUT'!G321:G324)</f>
        <v>1750</v>
      </c>
      <c r="D212" s="16">
        <f>SUM('APPENDIX A FOR INPUT'!G321:G324)</f>
        <v>1750</v>
      </c>
      <c r="E212" s="16">
        <f>SUM('APPENDIX A FOR INPUT'!J321:J324)</f>
        <v>1750</v>
      </c>
    </row>
    <row r="213" spans="1:5">
      <c r="A213" s="15" t="s">
        <v>189</v>
      </c>
      <c r="B213" s="16">
        <f>'APPENDIX A FOR INPUT'!F325</f>
        <v>0</v>
      </c>
      <c r="C213" s="16">
        <f>'APPENDIX A FOR INPUT'!G325</f>
        <v>0</v>
      </c>
      <c r="D213" s="16">
        <f>'APPENDIX A FOR INPUT'!G325</f>
        <v>0</v>
      </c>
      <c r="E213" s="16">
        <f>'APPENDIX A FOR INPUT'!J325</f>
        <v>1000</v>
      </c>
    </row>
    <row r="214" spans="1:5">
      <c r="A214" s="15" t="s">
        <v>186</v>
      </c>
      <c r="B214" s="16">
        <f>SUM(B211:B213)</f>
        <v>44836</v>
      </c>
      <c r="C214" s="16">
        <f>SUM(C211:C213)</f>
        <v>46298</v>
      </c>
      <c r="D214" s="16">
        <f>SUM(D211:D213)</f>
        <v>46298</v>
      </c>
      <c r="E214" s="16">
        <f>SUM(E211:E213)</f>
        <v>44880</v>
      </c>
    </row>
    <row r="217" spans="1:5" ht="15.75">
      <c r="A217" s="12" t="s">
        <v>206</v>
      </c>
      <c r="B217" s="12" t="str">
        <f>'APPENDIX A FOR INPUT'!C329</f>
        <v>COMMUNICATIONS DEPT.</v>
      </c>
      <c r="C217" s="12"/>
      <c r="D217" s="12"/>
      <c r="E217" s="12"/>
    </row>
    <row r="218" spans="1:5">
      <c r="A218" t="s">
        <v>344</v>
      </c>
      <c r="B218" s="13"/>
      <c r="C218" s="14" t="e">
        <f>'APPENDIX A FOR INPUT'!#REF!</f>
        <v>#REF!</v>
      </c>
      <c r="D218" s="13"/>
      <c r="E218" s="13"/>
    </row>
    <row r="219" spans="1:5">
      <c r="A219" s="15"/>
      <c r="B219" s="15"/>
      <c r="C219" s="15"/>
      <c r="D219" s="15"/>
      <c r="E219" s="15"/>
    </row>
    <row r="220" spans="1:5">
      <c r="A220" s="15" t="s">
        <v>188</v>
      </c>
      <c r="B220" s="16">
        <f>SUM('APPENDIX A FOR INPUT'!F330:F337)</f>
        <v>322245</v>
      </c>
      <c r="C220" s="16">
        <f>SUM('APPENDIX A FOR INPUT'!G330:G337)</f>
        <v>335447</v>
      </c>
      <c r="D220" s="16">
        <f>SUM('APPENDIX A FOR INPUT'!G330:G337)</f>
        <v>335447</v>
      </c>
      <c r="E220" s="16">
        <f>SUM('APPENDIX A FOR INPUT'!J330:J337)</f>
        <v>358506</v>
      </c>
    </row>
    <row r="221" spans="1:5">
      <c r="A221" s="15" t="s">
        <v>185</v>
      </c>
      <c r="B221" s="16">
        <f>SUM('APPENDIX A FOR INPUT'!F338:F344)</f>
        <v>12915</v>
      </c>
      <c r="C221" s="16">
        <f>SUM('APPENDIX A FOR INPUT'!G338:G344)</f>
        <v>13565</v>
      </c>
      <c r="D221" s="16">
        <f>SUM('APPENDIX A FOR INPUT'!G338:G344)</f>
        <v>13565</v>
      </c>
      <c r="E221" s="16">
        <f>SUM('APPENDIX A FOR INPUT'!J338:J344)</f>
        <v>21345</v>
      </c>
    </row>
    <row r="222" spans="1:5">
      <c r="A222" s="15" t="s">
        <v>189</v>
      </c>
      <c r="B222" s="17">
        <f>'APPENDIX A FOR INPUT'!F345</f>
        <v>0</v>
      </c>
      <c r="C222" s="17">
        <f>'APPENDIX A FOR INPUT'!G345</f>
        <v>0</v>
      </c>
      <c r="D222" s="17">
        <f>'APPENDIX A FOR INPUT'!G345</f>
        <v>0</v>
      </c>
      <c r="E222" s="17">
        <f>'APPENDIX A FOR INPUT'!J345</f>
        <v>0</v>
      </c>
    </row>
    <row r="223" spans="1:5">
      <c r="A223" s="15" t="s">
        <v>186</v>
      </c>
      <c r="B223" s="16">
        <f>SUM(B220:B222)</f>
        <v>335160</v>
      </c>
      <c r="C223" s="16">
        <f>SUM(C220:C222)</f>
        <v>349012</v>
      </c>
      <c r="D223" s="16">
        <f>SUM(D220:D222)</f>
        <v>349012</v>
      </c>
      <c r="E223" s="16">
        <f>SUM(E220:E222)</f>
        <v>379851</v>
      </c>
    </row>
    <row r="225" spans="1:5" hidden="1"/>
    <row r="226" spans="1:5" ht="15.75" hidden="1">
      <c r="A226" s="12" t="str">
        <f>'[1]dog officer'!A1</f>
        <v>DEPARTMENT NAME</v>
      </c>
      <c r="B226" s="12" t="str">
        <f>'[1]dog officer'!C1</f>
        <v>ANIMAL CONTROL/DOG OFFICER 2292</v>
      </c>
      <c r="C226" s="12"/>
      <c r="D226" s="12"/>
      <c r="E226" s="12"/>
    </row>
    <row r="227" spans="1:5" hidden="1"/>
    <row r="228" spans="1:5" hidden="1">
      <c r="B228" s="13" t="e">
        <f>'APPENDIX A FOR INPUT'!#REF!</f>
        <v>#REF!</v>
      </c>
      <c r="C228" s="13" t="e">
        <f>'APPENDIX A FOR INPUT'!#REF!</f>
        <v>#REF!</v>
      </c>
      <c r="D228" s="13" t="e">
        <f>'APPENDIX A FOR INPUT'!#REF!</f>
        <v>#REF!</v>
      </c>
      <c r="E228" s="13" t="e">
        <f>'APPENDIX A FOR INPUT'!#REF!</f>
        <v>#REF!</v>
      </c>
    </row>
    <row r="229" spans="1:5" hidden="1">
      <c r="B229" s="13" t="s">
        <v>211</v>
      </c>
      <c r="C229" s="13" t="s">
        <v>211</v>
      </c>
      <c r="D229" s="13" t="s">
        <v>211</v>
      </c>
      <c r="E229" s="13" t="s">
        <v>211</v>
      </c>
    </row>
    <row r="230" spans="1:5" hidden="1">
      <c r="A230" t="str">
        <f>'[1]dog officer'!B5</f>
        <v>ACCOUNT NAME</v>
      </c>
      <c r="B230" s="13" t="s">
        <v>180</v>
      </c>
      <c r="C230" s="13" t="s">
        <v>180</v>
      </c>
      <c r="D230" s="13" t="s">
        <v>180</v>
      </c>
      <c r="E230" s="13" t="s">
        <v>212</v>
      </c>
    </row>
    <row r="231" spans="1:5" hidden="1">
      <c r="A231" s="15"/>
      <c r="B231" s="15"/>
      <c r="C231" s="15"/>
      <c r="D231" s="15"/>
      <c r="E231" s="15"/>
    </row>
    <row r="232" spans="1:5" hidden="1">
      <c r="A232" s="15" t="s">
        <v>188</v>
      </c>
      <c r="B232" s="17" t="e">
        <f>'APPENDIX A FOR INPUT'!#REF!</f>
        <v>#REF!</v>
      </c>
      <c r="C232" s="17" t="e">
        <f>'APPENDIX A FOR INPUT'!#REF!</f>
        <v>#REF!</v>
      </c>
      <c r="D232" s="17" t="e">
        <f>'APPENDIX A FOR INPUT'!#REF!</f>
        <v>#REF!</v>
      </c>
      <c r="E232" s="17" t="e">
        <f>'APPENDIX A FOR INPUT'!#REF!</f>
        <v>#REF!</v>
      </c>
    </row>
    <row r="233" spans="1:5" hidden="1">
      <c r="A233" s="15" t="s">
        <v>185</v>
      </c>
      <c r="B233" s="16" t="e">
        <f>SUM('APPENDIX A FOR INPUT'!#REF!)</f>
        <v>#REF!</v>
      </c>
      <c r="C233" s="16" t="e">
        <f>SUM('APPENDIX A FOR INPUT'!#REF!)</f>
        <v>#REF!</v>
      </c>
      <c r="D233" s="16" t="e">
        <f>SUM('APPENDIX A FOR INPUT'!#REF!)</f>
        <v>#REF!</v>
      </c>
      <c r="E233" s="16" t="e">
        <f>SUM('APPENDIX A FOR INPUT'!#REF!)</f>
        <v>#REF!</v>
      </c>
    </row>
    <row r="234" spans="1:5" hidden="1">
      <c r="A234" s="15" t="s">
        <v>189</v>
      </c>
      <c r="B234" s="16" t="e">
        <f>'APPENDIX A FOR INPUT'!#REF!</f>
        <v>#REF!</v>
      </c>
      <c r="C234" s="16" t="e">
        <f>'APPENDIX A FOR INPUT'!#REF!</f>
        <v>#REF!</v>
      </c>
      <c r="D234" s="16" t="e">
        <f>'APPENDIX A FOR INPUT'!#REF!</f>
        <v>#REF!</v>
      </c>
      <c r="E234" s="16" t="e">
        <f>'APPENDIX A FOR INPUT'!#REF!</f>
        <v>#REF!</v>
      </c>
    </row>
    <row r="235" spans="1:5" hidden="1">
      <c r="A235" s="15" t="s">
        <v>186</v>
      </c>
      <c r="B235" s="16" t="e">
        <f>SUM(B232:B234)</f>
        <v>#REF!</v>
      </c>
      <c r="C235" s="16" t="e">
        <f>SUM(C232:C234)</f>
        <v>#REF!</v>
      </c>
      <c r="D235" s="16" t="e">
        <f>SUM(D232:D234)</f>
        <v>#REF!</v>
      </c>
      <c r="E235" s="16" t="e">
        <f>SUM(E232:E234)</f>
        <v>#REF!</v>
      </c>
    </row>
    <row r="236" spans="1:5" hidden="1"/>
    <row r="238" spans="1:5" ht="15.75">
      <c r="A238" s="12" t="s">
        <v>206</v>
      </c>
      <c r="B238" s="12" t="str">
        <f>'APPENDIX A FOR INPUT'!C349</f>
        <v>ANIMAL CONTROL/DOG OFFICER</v>
      </c>
      <c r="C238" s="12"/>
      <c r="D238" s="12"/>
      <c r="E238" s="12"/>
    </row>
    <row r="239" spans="1:5">
      <c r="A239" t="s">
        <v>344</v>
      </c>
      <c r="B239" s="13"/>
      <c r="C239" s="14" t="e">
        <f>'APPENDIX A FOR INPUT'!#REF!</f>
        <v>#REF!</v>
      </c>
      <c r="D239" s="13"/>
      <c r="E239" s="13"/>
    </row>
    <row r="240" spans="1:5">
      <c r="A240" s="15"/>
      <c r="B240" s="15"/>
      <c r="C240" s="15"/>
      <c r="D240" s="15"/>
      <c r="E240" s="15"/>
    </row>
    <row r="241" spans="1:5">
      <c r="A241" s="15" t="s">
        <v>188</v>
      </c>
      <c r="B241" s="16">
        <f>SUM('APPENDIX A FOR INPUT'!F350:F351)</f>
        <v>16624.2</v>
      </c>
      <c r="C241" s="16">
        <f>SUM('APPENDIX A FOR INPUT'!G350:G350)</f>
        <v>20000</v>
      </c>
      <c r="D241" s="16">
        <f>SUM('APPENDIX A FOR INPUT'!G350:G351)</f>
        <v>23900</v>
      </c>
      <c r="E241" s="16">
        <f>SUM('APPENDIX A FOR INPUT'!J350:J351)</f>
        <v>24500</v>
      </c>
    </row>
    <row r="242" spans="1:5">
      <c r="A242" s="15" t="s">
        <v>185</v>
      </c>
      <c r="B242" s="16">
        <f>SUM('APPENDIX A FOR INPUT'!F352:F358)</f>
        <v>2570</v>
      </c>
      <c r="C242" s="16">
        <f>SUM('APPENDIX A FOR INPUT'!G352:G358)</f>
        <v>2570</v>
      </c>
      <c r="D242" s="16">
        <f>SUM('APPENDIX A FOR INPUT'!G352:G358)</f>
        <v>2570</v>
      </c>
      <c r="E242" s="16">
        <f>SUM('APPENDIX A FOR INPUT'!J352:J358)</f>
        <v>2670</v>
      </c>
    </row>
    <row r="243" spans="1:5">
      <c r="A243" s="15" t="s">
        <v>186</v>
      </c>
      <c r="B243" s="16">
        <f>SUM(B241:B242)</f>
        <v>19194.2</v>
      </c>
      <c r="C243" s="16">
        <f>SUM(C241:C242)</f>
        <v>22570</v>
      </c>
      <c r="D243" s="16">
        <f>SUM(D241:D242)</f>
        <v>26470</v>
      </c>
      <c r="E243" s="16">
        <f>SUM(E241:E242)</f>
        <v>27170</v>
      </c>
    </row>
    <row r="246" spans="1:5" ht="15.75">
      <c r="A246" s="12" t="s">
        <v>206</v>
      </c>
      <c r="B246" s="12" t="str">
        <f>'APPENDIX A FOR INPUT'!C363</f>
        <v>FORESTRY</v>
      </c>
      <c r="C246" s="12"/>
      <c r="D246" s="12"/>
      <c r="E246" s="12"/>
    </row>
    <row r="247" spans="1:5">
      <c r="A247" t="s">
        <v>344</v>
      </c>
      <c r="B247" s="13"/>
      <c r="C247" s="14" t="e">
        <f>'APPENDIX A FOR INPUT'!#REF!</f>
        <v>#REF!</v>
      </c>
      <c r="D247" s="13"/>
      <c r="E247" s="13"/>
    </row>
    <row r="248" spans="1:5">
      <c r="A248" s="15"/>
      <c r="B248" s="15"/>
      <c r="C248" s="15"/>
      <c r="D248" s="15"/>
      <c r="E248" s="15"/>
    </row>
    <row r="249" spans="1:5">
      <c r="A249" s="15" t="s">
        <v>320</v>
      </c>
      <c r="B249" s="16">
        <f>'APPENDIX A FOR INPUT'!F364</f>
        <v>3366</v>
      </c>
      <c r="C249" s="16">
        <f>'APPENDIX A FOR INPUT'!G364</f>
        <v>3417</v>
      </c>
      <c r="D249" s="16">
        <f>'APPENDIX A FOR INPUT'!G364</f>
        <v>3417</v>
      </c>
      <c r="E249" s="16">
        <f>'APPENDIX A FOR INPUT'!J364</f>
        <v>3519.51</v>
      </c>
    </row>
    <row r="250" spans="1:5">
      <c r="A250" s="15" t="s">
        <v>185</v>
      </c>
      <c r="B250" s="16">
        <f>SUM('APPENDIX A FOR INPUT'!F365:F367)</f>
        <v>8250</v>
      </c>
      <c r="C250" s="16">
        <f>SUM('APPENDIX A FOR INPUT'!G365:G367)</f>
        <v>20000</v>
      </c>
      <c r="D250" s="16">
        <f>SUM('APPENDIX A FOR INPUT'!G365:G367)</f>
        <v>20000</v>
      </c>
      <c r="E250" s="16">
        <f>SUM('APPENDIX A FOR INPUT'!J365:J367)</f>
        <v>21000</v>
      </c>
    </row>
    <row r="251" spans="1:5">
      <c r="A251" s="15" t="s">
        <v>186</v>
      </c>
      <c r="B251" s="16">
        <f>SUM(B249:B250)</f>
        <v>11616</v>
      </c>
      <c r="C251" s="16">
        <f>SUM(C249:C250)</f>
        <v>23417</v>
      </c>
      <c r="D251" s="16">
        <f>SUM(D249:D250)</f>
        <v>23417</v>
      </c>
      <c r="E251" s="16">
        <f>SUM(E249:E250)</f>
        <v>24519.510000000002</v>
      </c>
    </row>
    <row r="254" spans="1:5" ht="15.75" hidden="1">
      <c r="A254" s="12" t="str">
        <f>'[1]acushnet school'!A1</f>
        <v>DEPARTMENT NAME</v>
      </c>
      <c r="B254" s="12" t="s">
        <v>314</v>
      </c>
      <c r="C254" s="12"/>
      <c r="D254" s="12"/>
      <c r="E254" s="12"/>
    </row>
    <row r="255" spans="1:5" hidden="1">
      <c r="A255" t="str">
        <f>'[1]acushnet school'!B5</f>
        <v>ACCOUNT NAME</v>
      </c>
      <c r="B255" s="13"/>
      <c r="C255" s="14" t="e">
        <f>'APPENDIX A FOR INPUT'!#REF!</f>
        <v>#REF!</v>
      </c>
      <c r="D255" s="13"/>
      <c r="E255" s="13"/>
    </row>
    <row r="256" spans="1:5" hidden="1">
      <c r="A256" s="15"/>
      <c r="B256" s="15"/>
      <c r="C256" s="15"/>
      <c r="D256" s="15"/>
      <c r="E256" s="15"/>
    </row>
    <row r="257" spans="1:5" hidden="1">
      <c r="A257" s="15" t="s">
        <v>185</v>
      </c>
      <c r="B257" s="16" t="e">
        <f>'APPENDIX A FOR INPUT'!#REF!</f>
        <v>#REF!</v>
      </c>
      <c r="C257" s="16" t="e">
        <f>'APPENDIX A FOR INPUT'!#REF!</f>
        <v>#REF!</v>
      </c>
      <c r="D257" s="16" t="e">
        <f>'APPENDIX A FOR INPUT'!#REF!</f>
        <v>#REF!</v>
      </c>
      <c r="E257" s="16" t="e">
        <f>'APPENDIX A FOR INPUT'!#REF!</f>
        <v>#REF!</v>
      </c>
    </row>
    <row r="258" spans="1:5" hidden="1">
      <c r="A258" s="15" t="s">
        <v>186</v>
      </c>
      <c r="B258" s="16" t="e">
        <f>SUM(B256:B257)</f>
        <v>#REF!</v>
      </c>
      <c r="C258" s="16" t="e">
        <f>SUM(C256:C257)</f>
        <v>#REF!</v>
      </c>
      <c r="D258" s="16" t="e">
        <f>SUM(D256:D257)</f>
        <v>#REF!</v>
      </c>
      <c r="E258" s="16" t="e">
        <f>SUM(E256:E257)</f>
        <v>#REF!</v>
      </c>
    </row>
    <row r="259" spans="1:5" hidden="1">
      <c r="B259" s="19"/>
      <c r="C259" s="19"/>
      <c r="D259" s="19"/>
      <c r="E259" s="19"/>
    </row>
    <row r="260" spans="1:5" hidden="1"/>
    <row r="262" spans="1:5" ht="15.75">
      <c r="A262" s="12" t="s">
        <v>206</v>
      </c>
      <c r="B262" s="12" t="str">
        <f>'APPENDIX A FOR INPUT'!C395</f>
        <v>HIGHWAY DEPARTMENT</v>
      </c>
      <c r="C262" s="12"/>
      <c r="D262" s="12"/>
      <c r="E262" s="12"/>
    </row>
    <row r="263" spans="1:5">
      <c r="A263" t="s">
        <v>344</v>
      </c>
      <c r="B263" s="13"/>
      <c r="C263" s="14" t="e">
        <f>'APPENDIX A FOR INPUT'!#REF!</f>
        <v>#REF!</v>
      </c>
      <c r="D263" s="13"/>
      <c r="E263" s="13"/>
    </row>
    <row r="264" spans="1:5">
      <c r="A264" s="15"/>
      <c r="B264" s="15"/>
      <c r="C264" s="15"/>
      <c r="D264" s="15"/>
      <c r="E264" s="15"/>
    </row>
    <row r="265" spans="1:5">
      <c r="A265" s="15" t="s">
        <v>319</v>
      </c>
      <c r="B265" s="16">
        <f>SUM('APPENDIX A FOR INPUT'!F396)</f>
        <v>67213</v>
      </c>
      <c r="C265" s="16">
        <f>SUM('APPENDIX A FOR INPUT'!G396)</f>
        <v>68221</v>
      </c>
      <c r="D265" s="16">
        <f>SUM('APPENDIX A FOR INPUT'!G396)</f>
        <v>68221</v>
      </c>
      <c r="E265" s="16">
        <f>SUM('APPENDIX A FOR INPUT'!J396)</f>
        <v>70721</v>
      </c>
    </row>
    <row r="266" spans="1:5">
      <c r="A266" s="15" t="s">
        <v>188</v>
      </c>
      <c r="B266" s="16">
        <f>SUM('APPENDIX A FOR INPUT'!F397:F403)</f>
        <v>465178</v>
      </c>
      <c r="C266" s="16">
        <f>SUM('APPENDIX A FOR INPUT'!G397:G403)</f>
        <v>503724</v>
      </c>
      <c r="D266" s="16">
        <f>SUM('APPENDIX A FOR INPUT'!G397:G403)</f>
        <v>503724</v>
      </c>
      <c r="E266" s="16">
        <f>SUM('APPENDIX A FOR INPUT'!J397:J403)</f>
        <v>522132</v>
      </c>
    </row>
    <row r="267" spans="1:5">
      <c r="A267" s="15" t="s">
        <v>185</v>
      </c>
      <c r="B267" s="16">
        <f>SUM('APPENDIX A FOR INPUT'!F404:F428)</f>
        <v>358995</v>
      </c>
      <c r="C267" s="16">
        <f>SUM('APPENDIX A FOR INPUT'!G404:G428)</f>
        <v>365055</v>
      </c>
      <c r="D267" s="16">
        <f>SUM('APPENDIX A FOR INPUT'!G404:G428)</f>
        <v>365055</v>
      </c>
      <c r="E267" s="16">
        <f>SUM('APPENDIX A FOR INPUT'!J404:J428)</f>
        <v>375050</v>
      </c>
    </row>
    <row r="268" spans="1:5">
      <c r="A268" s="15" t="s">
        <v>189</v>
      </c>
      <c r="B268" s="16">
        <f>SUM('APPENDIX A FOR INPUT'!F429:F430)</f>
        <v>5000</v>
      </c>
      <c r="C268" s="16">
        <f>SUM('APPENDIX A FOR INPUT'!G429:G430)</f>
        <v>5000</v>
      </c>
      <c r="D268" s="16">
        <f>SUM('APPENDIX A FOR INPUT'!G429:G430)</f>
        <v>5000</v>
      </c>
      <c r="E268" s="16">
        <f>SUM('APPENDIX A FOR INPUT'!J429:J430)</f>
        <v>5000</v>
      </c>
    </row>
    <row r="269" spans="1:5">
      <c r="A269" s="15" t="s">
        <v>186</v>
      </c>
      <c r="B269" s="16">
        <f>SUM(B265:B268)</f>
        <v>896386</v>
      </c>
      <c r="C269" s="16">
        <f>SUM(C265:C268)</f>
        <v>942000</v>
      </c>
      <c r="D269" s="16">
        <f>SUM(D265:D268)</f>
        <v>942000</v>
      </c>
      <c r="E269" s="16">
        <f>SUM(E265:E268)</f>
        <v>972903</v>
      </c>
    </row>
    <row r="272" spans="1:5" ht="15.75">
      <c r="A272" s="12" t="s">
        <v>206</v>
      </c>
      <c r="B272" s="12" t="str">
        <f>'APPENDIX A FOR INPUT'!C434</f>
        <v>VETERANS GRAVES</v>
      </c>
      <c r="C272" s="12"/>
      <c r="D272" s="12"/>
      <c r="E272" s="12"/>
    </row>
    <row r="273" spans="1:5">
      <c r="A273" t="s">
        <v>344</v>
      </c>
      <c r="B273" s="13"/>
      <c r="C273" s="14" t="e">
        <f>'APPENDIX A FOR INPUT'!#REF!</f>
        <v>#REF!</v>
      </c>
      <c r="D273" s="13"/>
      <c r="E273" s="13"/>
    </row>
    <row r="274" spans="1:5">
      <c r="A274" s="15"/>
      <c r="B274" s="15"/>
      <c r="C274" s="15"/>
      <c r="D274" s="15"/>
      <c r="E274" s="15"/>
    </row>
    <row r="275" spans="1:5">
      <c r="A275" s="15" t="s">
        <v>185</v>
      </c>
      <c r="B275" s="16">
        <f>SUM('APPENDIX A FOR INPUT'!F435:F436)</f>
        <v>1250</v>
      </c>
      <c r="C275" s="16">
        <f>SUM('APPENDIX A FOR INPUT'!G435:G436)</f>
        <v>1250</v>
      </c>
      <c r="D275" s="16">
        <f>SUM('APPENDIX A FOR INPUT'!G435:G436)</f>
        <v>1250</v>
      </c>
      <c r="E275" s="16">
        <f>SUM('APPENDIX A FOR INPUT'!J435:J436)</f>
        <v>1750</v>
      </c>
    </row>
    <row r="276" spans="1:5">
      <c r="A276" s="15" t="s">
        <v>186</v>
      </c>
      <c r="B276" s="16">
        <f>SUM(B274:B275)</f>
        <v>1250</v>
      </c>
      <c r="C276" s="16">
        <f>SUM(C274:C275)</f>
        <v>1250</v>
      </c>
      <c r="D276" s="16">
        <f>SUM(D274:D275)</f>
        <v>1250</v>
      </c>
      <c r="E276" s="16">
        <f>SUM(E274:E275)</f>
        <v>1750</v>
      </c>
    </row>
    <row r="277" spans="1:5">
      <c r="B277" s="19"/>
      <c r="C277" s="19"/>
      <c r="D277" s="19"/>
      <c r="E277" s="19"/>
    </row>
    <row r="279" spans="1:5" ht="15.75">
      <c r="A279" s="12" t="s">
        <v>206</v>
      </c>
      <c r="B279" s="12" t="str">
        <f>'APPENDIX A FOR INPUT'!C440</f>
        <v>STREET LIGHTS</v>
      </c>
      <c r="C279" s="12"/>
      <c r="D279" s="12"/>
      <c r="E279" s="12"/>
    </row>
    <row r="280" spans="1:5">
      <c r="A280" t="s">
        <v>344</v>
      </c>
      <c r="B280" s="13"/>
      <c r="C280" s="14" t="e">
        <f>'APPENDIX A FOR INPUT'!#REF!</f>
        <v>#REF!</v>
      </c>
      <c r="D280" s="13"/>
      <c r="E280" s="13"/>
    </row>
    <row r="281" spans="1:5">
      <c r="A281" s="15"/>
      <c r="B281" s="15"/>
      <c r="C281" s="15"/>
      <c r="D281" s="15"/>
      <c r="E281" s="15"/>
    </row>
    <row r="282" spans="1:5">
      <c r="A282" s="15" t="s">
        <v>185</v>
      </c>
      <c r="B282" s="16">
        <f>'APPENDIX A FOR INPUT'!F441</f>
        <v>3000</v>
      </c>
      <c r="C282" s="16">
        <f>'APPENDIX A FOR INPUT'!G441</f>
        <v>4000</v>
      </c>
      <c r="D282" s="16">
        <f>'APPENDIX A FOR INPUT'!G441</f>
        <v>4000</v>
      </c>
      <c r="E282" s="16">
        <f>'APPENDIX A FOR INPUT'!J441</f>
        <v>4000</v>
      </c>
    </row>
    <row r="283" spans="1:5">
      <c r="A283" s="15" t="s">
        <v>186</v>
      </c>
      <c r="B283" s="16">
        <f>SUM(B281:B282)</f>
        <v>3000</v>
      </c>
      <c r="C283" s="16">
        <f>SUM(C281:C282)</f>
        <v>4000</v>
      </c>
      <c r="D283" s="16">
        <f>SUM(D281:D282)</f>
        <v>4000</v>
      </c>
      <c r="E283" s="16">
        <f>SUM(E281:E282)</f>
        <v>4000</v>
      </c>
    </row>
    <row r="284" spans="1:5">
      <c r="B284" s="19"/>
      <c r="C284" s="19"/>
      <c r="D284" s="19"/>
      <c r="E284" s="19"/>
    </row>
    <row r="285" spans="1:5" hidden="1"/>
    <row r="286" spans="1:5" ht="15.75" hidden="1">
      <c r="A286" s="12" t="str">
        <f>'[1]brd of health'!A1</f>
        <v>DEPARTMENT NAME</v>
      </c>
      <c r="B286" s="12" t="str">
        <f>'[1]brd of health'!C1</f>
        <v>BOARD OF HEALTH 5510</v>
      </c>
      <c r="C286" s="12"/>
      <c r="D286" s="12"/>
      <c r="E286" s="12"/>
    </row>
    <row r="287" spans="1:5" hidden="1"/>
    <row r="288" spans="1:5" hidden="1">
      <c r="B288" s="13" t="e">
        <f>'APPENDIX A FOR INPUT'!#REF!</f>
        <v>#REF!</v>
      </c>
      <c r="C288" s="13" t="e">
        <f>'APPENDIX A FOR INPUT'!#REF!</f>
        <v>#REF!</v>
      </c>
      <c r="D288" s="13" t="e">
        <f>'APPENDIX A FOR INPUT'!#REF!</f>
        <v>#REF!</v>
      </c>
      <c r="E288" s="13" t="e">
        <f>'APPENDIX A FOR INPUT'!#REF!</f>
        <v>#REF!</v>
      </c>
    </row>
    <row r="289" spans="1:5" hidden="1">
      <c r="B289" s="13" t="s">
        <v>211</v>
      </c>
      <c r="C289" s="13" t="s">
        <v>211</v>
      </c>
      <c r="D289" s="13" t="s">
        <v>211</v>
      </c>
      <c r="E289" s="13" t="s">
        <v>211</v>
      </c>
    </row>
    <row r="290" spans="1:5" hidden="1">
      <c r="A290" t="str">
        <f>'[1]brd of health'!B5</f>
        <v>ACCOUNT NAME</v>
      </c>
      <c r="B290" s="13" t="s">
        <v>180</v>
      </c>
      <c r="C290" s="13" t="s">
        <v>180</v>
      </c>
      <c r="D290" s="13" t="s">
        <v>180</v>
      </c>
      <c r="E290" s="13" t="s">
        <v>212</v>
      </c>
    </row>
    <row r="291" spans="1:5" hidden="1">
      <c r="A291" s="15"/>
      <c r="B291" s="15"/>
      <c r="C291" s="15"/>
      <c r="D291" s="15"/>
      <c r="E291" s="15"/>
    </row>
    <row r="292" spans="1:5" hidden="1">
      <c r="A292" s="15" t="s">
        <v>188</v>
      </c>
      <c r="B292" s="16" t="e">
        <f>SUM('APPENDIX A FOR INPUT'!#REF!)</f>
        <v>#REF!</v>
      </c>
      <c r="C292" s="16" t="e">
        <f>SUM('APPENDIX A FOR INPUT'!#REF!)</f>
        <v>#REF!</v>
      </c>
      <c r="D292" s="16" t="e">
        <f>SUM('APPENDIX A FOR INPUT'!#REF!)</f>
        <v>#REF!</v>
      </c>
      <c r="E292" s="16" t="e">
        <f>SUM('APPENDIX A FOR INPUT'!#REF!)</f>
        <v>#REF!</v>
      </c>
    </row>
    <row r="293" spans="1:5" hidden="1">
      <c r="A293" s="15" t="s">
        <v>185</v>
      </c>
      <c r="B293" s="16" t="e">
        <f>SUM('APPENDIX A FOR INPUT'!#REF!)</f>
        <v>#REF!</v>
      </c>
      <c r="C293" s="16" t="e">
        <f>SUM('APPENDIX A FOR INPUT'!#REF!)</f>
        <v>#REF!</v>
      </c>
      <c r="D293" s="16" t="e">
        <f>SUM('APPENDIX A FOR INPUT'!#REF!)</f>
        <v>#REF!</v>
      </c>
      <c r="E293" s="16" t="e">
        <f>SUM('APPENDIX A FOR INPUT'!#REF!)</f>
        <v>#REF!</v>
      </c>
    </row>
    <row r="294" spans="1:5" hidden="1">
      <c r="A294" s="15" t="s">
        <v>186</v>
      </c>
      <c r="B294" s="16" t="e">
        <f>SUM(B292:B293)</f>
        <v>#REF!</v>
      </c>
      <c r="C294" s="16" t="e">
        <f>SUM(C292:C293)</f>
        <v>#REF!</v>
      </c>
      <c r="D294" s="16" t="e">
        <f>SUM(D292:D293)</f>
        <v>#REF!</v>
      </c>
      <c r="E294" s="16" t="e">
        <f>SUM(E292:E293)</f>
        <v>#REF!</v>
      </c>
    </row>
    <row r="295" spans="1:5" hidden="1"/>
    <row r="296" spans="1:5" hidden="1"/>
    <row r="298" spans="1:5" ht="15.75">
      <c r="A298" s="12" t="s">
        <v>206</v>
      </c>
      <c r="B298" s="12" t="str">
        <f>'APPENDIX A FOR INPUT'!C445</f>
        <v>CEMETERY</v>
      </c>
      <c r="C298" s="12"/>
      <c r="D298" s="12"/>
      <c r="E298" s="12"/>
    </row>
    <row r="299" spans="1:5">
      <c r="A299" t="s">
        <v>344</v>
      </c>
      <c r="B299" s="13"/>
      <c r="C299" s="14" t="e">
        <f>'APPENDIX A FOR INPUT'!#REF!</f>
        <v>#REF!</v>
      </c>
      <c r="D299" s="13"/>
      <c r="E299" s="13"/>
    </row>
    <row r="300" spans="1:5">
      <c r="A300" s="15"/>
      <c r="B300" s="15"/>
      <c r="C300" s="15"/>
      <c r="D300" s="15"/>
      <c r="E300" s="15"/>
    </row>
    <row r="301" spans="1:5">
      <c r="A301" s="15" t="s">
        <v>188</v>
      </c>
      <c r="B301" s="16">
        <f>'APPENDIX A FOR INPUT'!F446</f>
        <v>366</v>
      </c>
      <c r="C301" s="16">
        <f>'APPENDIX A FOR INPUT'!G446</f>
        <v>371</v>
      </c>
      <c r="D301" s="16">
        <f>'APPENDIX A FOR INPUT'!G446</f>
        <v>371</v>
      </c>
      <c r="E301" s="16">
        <f>'APPENDIX A FOR INPUT'!J446</f>
        <v>600</v>
      </c>
    </row>
    <row r="302" spans="1:5">
      <c r="A302" s="15" t="s">
        <v>185</v>
      </c>
      <c r="B302" s="16">
        <f>SUM('APPENDIX A FOR INPUT'!F447:F451)</f>
        <v>7500</v>
      </c>
      <c r="C302" s="16">
        <f>SUM('APPENDIX A FOR INPUT'!G447:G451)</f>
        <v>7500</v>
      </c>
      <c r="D302" s="16">
        <f>SUM('APPENDIX A FOR INPUT'!G447:G451)</f>
        <v>7500</v>
      </c>
      <c r="E302" s="16">
        <f>SUM('APPENDIX A FOR INPUT'!J447:J451)</f>
        <v>8500</v>
      </c>
    </row>
    <row r="303" spans="1:5">
      <c r="A303" s="15" t="s">
        <v>186</v>
      </c>
      <c r="B303" s="16">
        <f>SUM(B301:B302)</f>
        <v>7866</v>
      </c>
      <c r="C303" s="16">
        <f>SUM(C301:C302)</f>
        <v>7871</v>
      </c>
      <c r="D303" s="16">
        <f>SUM(D301:D302)</f>
        <v>7871</v>
      </c>
      <c r="E303" s="16">
        <f>SUM(E301:E302)</f>
        <v>9100</v>
      </c>
    </row>
    <row r="306" spans="1:5" ht="15.75">
      <c r="A306" s="12" t="s">
        <v>206</v>
      </c>
      <c r="B306" s="12" t="str">
        <f>'APPENDIX A FOR INPUT'!C455</f>
        <v>HEALTH DEPARTMENT</v>
      </c>
      <c r="C306" s="12"/>
      <c r="D306" s="12"/>
      <c r="E306" s="12"/>
    </row>
    <row r="307" spans="1:5">
      <c r="A307" t="s">
        <v>344</v>
      </c>
      <c r="B307" s="13"/>
      <c r="C307" s="14" t="e">
        <f>'APPENDIX A FOR INPUT'!#REF!</f>
        <v>#REF!</v>
      </c>
      <c r="D307" s="13"/>
      <c r="E307" s="13"/>
    </row>
    <row r="308" spans="1:5">
      <c r="A308" s="15"/>
      <c r="B308" s="15"/>
      <c r="C308" s="15"/>
      <c r="D308" s="15"/>
      <c r="E308" s="15"/>
    </row>
    <row r="309" spans="1:5">
      <c r="A309" s="15" t="s">
        <v>319</v>
      </c>
      <c r="B309" s="16">
        <f>SUM('APPENDIX A FOR INPUT'!F456:F456)</f>
        <v>2258</v>
      </c>
      <c r="C309" s="16">
        <f>SUM('APPENDIX A FOR INPUT'!G456:G456)</f>
        <v>2292</v>
      </c>
      <c r="D309" s="16">
        <f>SUM('APPENDIX A FOR INPUT'!G456:G456)</f>
        <v>2292</v>
      </c>
      <c r="E309" s="16">
        <f>SUM('APPENDIX A FOR INPUT'!J456:J456)</f>
        <v>3000</v>
      </c>
    </row>
    <row r="310" spans="1:5">
      <c r="A310" s="15" t="s">
        <v>189</v>
      </c>
      <c r="B310" s="16">
        <f>'APPENDIX A FOR INPUT'!F457</f>
        <v>0</v>
      </c>
      <c r="C310" s="16">
        <f>'APPENDIX A FOR INPUT'!G457</f>
        <v>0</v>
      </c>
      <c r="D310" s="16">
        <f>'APPENDIX A FOR INPUT'!G457</f>
        <v>0</v>
      </c>
      <c r="E310" s="16">
        <f>'APPENDIX A FOR INPUT'!J457</f>
        <v>0</v>
      </c>
    </row>
    <row r="311" spans="1:5">
      <c r="A311" s="15" t="s">
        <v>186</v>
      </c>
      <c r="B311" s="16">
        <f>SUM(B309:B310)</f>
        <v>2258</v>
      </c>
      <c r="C311" s="16">
        <f>SUM(C309:C310)</f>
        <v>2292</v>
      </c>
      <c r="D311" s="16">
        <f>SUM(D309:D310)</f>
        <v>2292</v>
      </c>
      <c r="E311" s="16">
        <f>SUM(E309:E310)</f>
        <v>3000</v>
      </c>
    </row>
    <row r="314" spans="1:5" ht="15.75">
      <c r="A314" s="12" t="s">
        <v>206</v>
      </c>
      <c r="B314" s="12" t="str">
        <f>'APPENDIX A FOR INPUT'!C461</f>
        <v>COUNCIL ON  AGING</v>
      </c>
      <c r="C314" s="12"/>
      <c r="D314" s="12"/>
      <c r="E314" s="12"/>
    </row>
    <row r="315" spans="1:5">
      <c r="A315" t="s">
        <v>344</v>
      </c>
      <c r="B315" s="13"/>
      <c r="C315" s="14" t="e">
        <f>'APPENDIX A FOR INPUT'!#REF!</f>
        <v>#REF!</v>
      </c>
      <c r="D315" s="13"/>
      <c r="E315" s="13"/>
    </row>
    <row r="316" spans="1:5">
      <c r="A316" s="15"/>
      <c r="B316" s="15"/>
      <c r="C316" s="15"/>
      <c r="D316" s="15"/>
      <c r="E316" s="15"/>
    </row>
    <row r="317" spans="1:5">
      <c r="A317" s="15" t="s">
        <v>188</v>
      </c>
      <c r="B317" s="16">
        <f>SUM('APPENDIX A FOR INPUT'!F462:F462)</f>
        <v>26000</v>
      </c>
      <c r="C317" s="16">
        <f>SUM('APPENDIX A FOR INPUT'!G462:G462)</f>
        <v>26000</v>
      </c>
      <c r="D317" s="16">
        <f>SUM('APPENDIX A FOR INPUT'!G462:G462)</f>
        <v>26000</v>
      </c>
      <c r="E317" s="16">
        <f>SUM('APPENDIX A FOR INPUT'!J462:J462)</f>
        <v>0</v>
      </c>
    </row>
    <row r="318" spans="1:5">
      <c r="A318" s="15" t="s">
        <v>185</v>
      </c>
      <c r="B318" s="16">
        <f>SUM('APPENDIX A FOR INPUT'!F464:F471)</f>
        <v>9190</v>
      </c>
      <c r="C318" s="16">
        <f>SUM('APPENDIX A FOR INPUT'!G464:G471)</f>
        <v>9715</v>
      </c>
      <c r="D318" s="16">
        <f>SUM('APPENDIX A FOR INPUT'!G464:G471)</f>
        <v>9715</v>
      </c>
      <c r="E318" s="16">
        <f>SUM('APPENDIX A FOR INPUT'!J464:J471)</f>
        <v>10115</v>
      </c>
    </row>
    <row r="319" spans="1:5">
      <c r="A319" s="15" t="s">
        <v>189</v>
      </c>
      <c r="B319" s="16">
        <f>'APPENDIX A FOR INPUT'!F472</f>
        <v>0</v>
      </c>
      <c r="C319" s="16">
        <f>'APPENDIX A FOR INPUT'!G472</f>
        <v>0</v>
      </c>
      <c r="D319" s="16">
        <f>'APPENDIX A FOR INPUT'!G472</f>
        <v>0</v>
      </c>
      <c r="E319" s="16">
        <f>'APPENDIX A FOR INPUT'!J472</f>
        <v>0</v>
      </c>
    </row>
    <row r="320" spans="1:5">
      <c r="A320" s="15" t="s">
        <v>186</v>
      </c>
      <c r="B320" s="16">
        <f>SUM(B317:B319)</f>
        <v>35190</v>
      </c>
      <c r="C320" s="16">
        <f>SUM(C317:C318)</f>
        <v>35715</v>
      </c>
      <c r="D320" s="16">
        <f>SUM(D317:D319)</f>
        <v>35715</v>
      </c>
      <c r="E320" s="16">
        <f>SUM(E317:E319)</f>
        <v>10115</v>
      </c>
    </row>
    <row r="323" spans="1:5" ht="15.75">
      <c r="A323" s="12" t="s">
        <v>206</v>
      </c>
      <c r="B323" s="12" t="str">
        <f>'APPENDIX A FOR INPUT'!C476</f>
        <v>VETERANS DEPARTMENT</v>
      </c>
      <c r="C323" s="12"/>
      <c r="D323" s="12"/>
      <c r="E323" s="12"/>
    </row>
    <row r="324" spans="1:5">
      <c r="A324" t="s">
        <v>344</v>
      </c>
      <c r="B324" s="13"/>
      <c r="C324" s="14" t="e">
        <f>'APPENDIX A FOR INPUT'!#REF!</f>
        <v>#REF!</v>
      </c>
      <c r="D324" s="13"/>
      <c r="E324" s="13"/>
    </row>
    <row r="325" spans="1:5">
      <c r="A325" s="15"/>
      <c r="B325" s="15"/>
      <c r="C325" s="15"/>
      <c r="D325" s="15"/>
      <c r="E325" s="15"/>
    </row>
    <row r="326" spans="1:5">
      <c r="A326" s="15" t="s">
        <v>188</v>
      </c>
      <c r="B326" s="16">
        <f>'APPENDIX A FOR INPUT'!F477</f>
        <v>8361</v>
      </c>
      <c r="C326" s="16">
        <f>'APPENDIX A FOR INPUT'!G477</f>
        <v>8487</v>
      </c>
      <c r="D326" s="16">
        <f>'APPENDIX A FOR INPUT'!G477</f>
        <v>8487</v>
      </c>
      <c r="E326" s="16">
        <f>'APPENDIX A FOR INPUT'!J477</f>
        <v>8487</v>
      </c>
    </row>
    <row r="327" spans="1:5">
      <c r="A327" s="15" t="s">
        <v>185</v>
      </c>
      <c r="B327" s="16">
        <f>SUM('APPENDIX A FOR INPUT'!F478:F481)</f>
        <v>4500</v>
      </c>
      <c r="C327" s="16">
        <f>SUM('APPENDIX A FOR INPUT'!G478:G481)</f>
        <v>4500</v>
      </c>
      <c r="D327" s="16">
        <f>SUM('APPENDIX A FOR INPUT'!G478:G481)</f>
        <v>4500</v>
      </c>
      <c r="E327" s="16">
        <f>SUM('APPENDIX A FOR INPUT'!J478:J481)</f>
        <v>4500</v>
      </c>
    </row>
    <row r="328" spans="1:5">
      <c r="A328" s="15" t="s">
        <v>190</v>
      </c>
      <c r="B328" s="16">
        <f>'APPENDIX A FOR INPUT'!F482</f>
        <v>40000</v>
      </c>
      <c r="C328" s="16">
        <f>'APPENDIX A FOR INPUT'!G482</f>
        <v>40000</v>
      </c>
      <c r="D328" s="16">
        <f>'APPENDIX A FOR INPUT'!G482</f>
        <v>40000</v>
      </c>
      <c r="E328" s="16">
        <f>'APPENDIX A FOR INPUT'!J482</f>
        <v>40000</v>
      </c>
    </row>
    <row r="329" spans="1:5">
      <c r="A329" s="15" t="s">
        <v>186</v>
      </c>
      <c r="B329" s="16">
        <f>SUM(B326:B328)</f>
        <v>52861</v>
      </c>
      <c r="C329" s="16">
        <f>SUM(C326:C328)</f>
        <v>52987</v>
      </c>
      <c r="D329" s="16">
        <f>SUM(D326:D328)</f>
        <v>52987</v>
      </c>
      <c r="E329" s="16">
        <f>SUM(E326:E328)</f>
        <v>52987</v>
      </c>
    </row>
    <row r="332" spans="1:5" ht="15.75">
      <c r="A332" s="12" t="s">
        <v>206</v>
      </c>
      <c r="B332" s="12" t="str">
        <f>'APPENDIX A FOR INPUT'!C486</f>
        <v>LIBRARY DEPARTMENT</v>
      </c>
      <c r="C332" s="12"/>
      <c r="D332" s="12"/>
      <c r="E332" s="12"/>
    </row>
    <row r="333" spans="1:5">
      <c r="A333" t="s">
        <v>344</v>
      </c>
      <c r="B333" s="13"/>
      <c r="C333" s="14" t="e">
        <f>'APPENDIX A FOR INPUT'!#REF!</f>
        <v>#REF!</v>
      </c>
      <c r="D333" s="13"/>
      <c r="E333" s="13"/>
    </row>
    <row r="334" spans="1:5">
      <c r="A334" s="15"/>
      <c r="B334" s="15"/>
      <c r="C334" s="15"/>
      <c r="D334" s="15"/>
      <c r="E334" s="15"/>
    </row>
    <row r="335" spans="1:5">
      <c r="A335" s="15" t="s">
        <v>188</v>
      </c>
      <c r="B335" s="16">
        <f>SUM('APPENDIX A FOR INPUT'!F487:F492)</f>
        <v>114950</v>
      </c>
      <c r="C335" s="16">
        <f>SUM('APPENDIX A FOR INPUT'!G487:G492)</f>
        <v>117660</v>
      </c>
      <c r="D335" s="16">
        <f>SUM('APPENDIX A FOR INPUT'!G487:G492)</f>
        <v>117660</v>
      </c>
      <c r="E335" s="16">
        <f>SUM('APPENDIX A FOR INPUT'!J487:J492)</f>
        <v>118933</v>
      </c>
    </row>
    <row r="336" spans="1:5">
      <c r="A336" s="15" t="s">
        <v>185</v>
      </c>
      <c r="B336" s="16">
        <f>SUM('APPENDIX A FOR INPUT'!F493:F506)</f>
        <v>36862</v>
      </c>
      <c r="C336" s="16">
        <f>SUM('APPENDIX A FOR INPUT'!G493:G505)</f>
        <v>35880</v>
      </c>
      <c r="D336" s="16">
        <f>SUM('APPENDIX A FOR INPUT'!G493:G506)</f>
        <v>37733</v>
      </c>
      <c r="E336" s="16">
        <f>SUM('APPENDIX A FOR INPUT'!J493:J507)</f>
        <v>40017</v>
      </c>
    </row>
    <row r="337" spans="1:5">
      <c r="A337" s="15" t="s">
        <v>189</v>
      </c>
      <c r="B337" s="16">
        <f>'APPENDIX A FOR INPUT'!F507</f>
        <v>0</v>
      </c>
      <c r="C337" s="16">
        <f>'APPENDIX A FOR INPUT'!G507</f>
        <v>0</v>
      </c>
      <c r="D337" s="16">
        <f>'APPENDIX A FOR INPUT'!G507</f>
        <v>0</v>
      </c>
      <c r="E337" s="16">
        <f>'APPENDIX A FOR INPUT'!J507</f>
        <v>0</v>
      </c>
    </row>
    <row r="338" spans="1:5">
      <c r="A338" s="15" t="s">
        <v>186</v>
      </c>
      <c r="B338" s="16">
        <f>SUM(B335:B337)</f>
        <v>151812</v>
      </c>
      <c r="C338" s="16">
        <f>SUM(C335:C337)</f>
        <v>153540</v>
      </c>
      <c r="D338" s="16">
        <f>SUM(D335:D337)</f>
        <v>155393</v>
      </c>
      <c r="E338" s="16">
        <f>SUM(E335:E337)</f>
        <v>158950</v>
      </c>
    </row>
    <row r="340" spans="1:5" hidden="1"/>
    <row r="341" spans="1:5" ht="15.75" hidden="1">
      <c r="A341" s="12" t="str">
        <f>'[1]historical comm'!A1</f>
        <v>DEPARTMENT NAME</v>
      </c>
      <c r="B341" s="12" t="str">
        <f>'[1]historical comm'!C1</f>
        <v>HISTORICAL COMMISSION 6691</v>
      </c>
      <c r="C341" s="12"/>
      <c r="D341" s="12"/>
      <c r="E341" s="12"/>
    </row>
    <row r="342" spans="1:5" hidden="1"/>
    <row r="343" spans="1:5" hidden="1">
      <c r="B343" s="13" t="e">
        <f>'APPENDIX A FOR INPUT'!#REF!</f>
        <v>#REF!</v>
      </c>
      <c r="C343" s="13" t="e">
        <f>'APPENDIX A FOR INPUT'!#REF!</f>
        <v>#REF!</v>
      </c>
      <c r="D343" s="13" t="e">
        <f>'APPENDIX A FOR INPUT'!#REF!</f>
        <v>#REF!</v>
      </c>
      <c r="E343" s="13" t="e">
        <f>'APPENDIX A FOR INPUT'!#REF!</f>
        <v>#REF!</v>
      </c>
    </row>
    <row r="344" spans="1:5" hidden="1">
      <c r="B344" s="13" t="s">
        <v>211</v>
      </c>
      <c r="C344" s="13" t="s">
        <v>211</v>
      </c>
      <c r="D344" s="13" t="s">
        <v>211</v>
      </c>
      <c r="E344" s="13" t="s">
        <v>211</v>
      </c>
    </row>
    <row r="345" spans="1:5" hidden="1">
      <c r="A345" t="str">
        <f>'[1]historical comm'!B5</f>
        <v>ACCOUNT NAME</v>
      </c>
      <c r="B345" s="13" t="s">
        <v>180</v>
      </c>
      <c r="C345" s="13" t="s">
        <v>180</v>
      </c>
      <c r="D345" s="13" t="s">
        <v>180</v>
      </c>
      <c r="E345" s="13" t="s">
        <v>212</v>
      </c>
    </row>
    <row r="346" spans="1:5" hidden="1">
      <c r="A346" s="15"/>
      <c r="B346" s="15"/>
      <c r="C346" s="15"/>
      <c r="D346" s="15"/>
      <c r="E346" s="15"/>
    </row>
    <row r="347" spans="1:5" hidden="1">
      <c r="A347" s="15" t="s">
        <v>185</v>
      </c>
      <c r="B347" s="16" t="e">
        <f>SUM('APPENDIX A FOR INPUT'!#REF!)</f>
        <v>#REF!</v>
      </c>
      <c r="C347" s="16" t="e">
        <f>SUM('APPENDIX A FOR INPUT'!#REF!)</f>
        <v>#REF!</v>
      </c>
      <c r="D347" s="16" t="e">
        <f>SUM('APPENDIX A FOR INPUT'!#REF!)</f>
        <v>#REF!</v>
      </c>
      <c r="E347" s="16" t="e">
        <f>SUM('APPENDIX A FOR INPUT'!#REF!)</f>
        <v>#REF!</v>
      </c>
    </row>
    <row r="348" spans="1:5" hidden="1">
      <c r="A348" s="15" t="s">
        <v>186</v>
      </c>
      <c r="B348" s="16" t="e">
        <f>SUM(B347:B347)</f>
        <v>#REF!</v>
      </c>
      <c r="C348" s="16" t="e">
        <f>SUM(C347:C347)</f>
        <v>#REF!</v>
      </c>
      <c r="D348" s="16" t="e">
        <f>SUM(D347:D347)</f>
        <v>#REF!</v>
      </c>
      <c r="E348" s="16" t="e">
        <f>SUM(E347:E347)</f>
        <v>#REF!</v>
      </c>
    </row>
    <row r="349" spans="1:5" hidden="1"/>
    <row r="351" spans="1:5" ht="15.75">
      <c r="A351" s="12" t="str">
        <f>[1]celebrations!A1</f>
        <v>DEPARTMENT NAME</v>
      </c>
      <c r="B351" s="12" t="str">
        <f>[1]celebrations!C1</f>
        <v>CELEBRATIONS 6692</v>
      </c>
      <c r="C351" s="12"/>
      <c r="D351" s="12"/>
      <c r="E351" s="12"/>
    </row>
    <row r="353" spans="1:5" hidden="1">
      <c r="B353" s="13" t="e">
        <f>'APPENDIX A FOR INPUT'!#REF!</f>
        <v>#REF!</v>
      </c>
      <c r="C353" s="13" t="e">
        <f>'APPENDIX A FOR INPUT'!#REF!</f>
        <v>#REF!</v>
      </c>
      <c r="D353" s="13" t="e">
        <f>'APPENDIX A FOR INPUT'!#REF!</f>
        <v>#REF!</v>
      </c>
      <c r="E353" s="13" t="e">
        <f>'APPENDIX A FOR INPUT'!#REF!</f>
        <v>#REF!</v>
      </c>
    </row>
    <row r="354" spans="1:5">
      <c r="B354" s="13" t="s">
        <v>211</v>
      </c>
      <c r="C354" s="13" t="s">
        <v>211</v>
      </c>
      <c r="D354" s="13" t="s">
        <v>211</v>
      </c>
      <c r="E354" s="13" t="s">
        <v>211</v>
      </c>
    </row>
    <row r="355" spans="1:5">
      <c r="A355" t="str">
        <f>[1]celebrations!B5</f>
        <v>ACCOUNT NAME</v>
      </c>
      <c r="B355" s="13" t="s">
        <v>180</v>
      </c>
      <c r="C355" s="13" t="s">
        <v>180</v>
      </c>
      <c r="D355" s="13" t="s">
        <v>180</v>
      </c>
      <c r="E355" s="13" t="s">
        <v>212</v>
      </c>
    </row>
    <row r="356" spans="1:5">
      <c r="A356" s="15"/>
      <c r="B356" s="15"/>
      <c r="C356" s="15"/>
      <c r="D356" s="15"/>
      <c r="E356" s="15"/>
    </row>
    <row r="357" spans="1:5" hidden="1">
      <c r="A357" s="15" t="s">
        <v>188</v>
      </c>
      <c r="B357" s="16" t="e">
        <f>SUM('APPENDIX A FOR INPUT'!#REF!)</f>
        <v>#REF!</v>
      </c>
      <c r="C357" s="16" t="e">
        <f>SUM('APPENDIX A FOR INPUT'!#REF!)</f>
        <v>#REF!</v>
      </c>
      <c r="D357" s="16" t="e">
        <f>SUM('APPENDIX A FOR INPUT'!#REF!)</f>
        <v>#REF!</v>
      </c>
      <c r="E357" s="16" t="e">
        <f>SUM('APPENDIX A FOR INPUT'!#REF!)</f>
        <v>#REF!</v>
      </c>
    </row>
    <row r="358" spans="1:5">
      <c r="A358" s="15" t="s">
        <v>185</v>
      </c>
      <c r="B358" s="16">
        <f>SUM('APPENDIX A FOR INPUT'!F526)</f>
        <v>1000</v>
      </c>
      <c r="C358" s="16">
        <f>SUM('APPENDIX A FOR INPUT'!G526)</f>
        <v>1000</v>
      </c>
      <c r="D358" s="16">
        <f>SUM('APPENDIX A FOR INPUT'!G526)</f>
        <v>1000</v>
      </c>
      <c r="E358" s="16">
        <f>SUM('APPENDIX A FOR INPUT'!J526)</f>
        <v>1500</v>
      </c>
    </row>
    <row r="359" spans="1:5">
      <c r="A359" s="15" t="s">
        <v>186</v>
      </c>
      <c r="B359" s="16">
        <f>SUM(B358)</f>
        <v>1000</v>
      </c>
      <c r="C359" s="16" t="e">
        <f>SUM(C357:C358)</f>
        <v>#REF!</v>
      </c>
      <c r="D359" s="16">
        <f>SUM(D358)</f>
        <v>1000</v>
      </c>
      <c r="E359" s="16">
        <f>SUM(E358)</f>
        <v>1500</v>
      </c>
    </row>
    <row r="362" spans="1:5" ht="15.75">
      <c r="A362" s="12" t="s">
        <v>206</v>
      </c>
      <c r="B362" s="12" t="str">
        <f>'APPENDIX A FOR INPUT'!C510</f>
        <v>HISTORICAL COMMISSION</v>
      </c>
      <c r="C362" s="12"/>
      <c r="D362" s="12"/>
      <c r="E362" s="12"/>
    </row>
    <row r="363" spans="1:5">
      <c r="A363" t="s">
        <v>344</v>
      </c>
      <c r="B363" s="13"/>
      <c r="C363" s="14" t="e">
        <f>'APPENDIX A FOR INPUT'!#REF!</f>
        <v>#REF!</v>
      </c>
      <c r="D363" s="13"/>
      <c r="E363" s="13"/>
    </row>
    <row r="364" spans="1:5">
      <c r="A364" s="15"/>
      <c r="B364" s="15"/>
      <c r="C364" s="15"/>
      <c r="D364" s="15"/>
      <c r="E364" s="15"/>
    </row>
    <row r="365" spans="1:5">
      <c r="A365" s="15" t="s">
        <v>185</v>
      </c>
      <c r="B365" s="16">
        <f>SUM('APPENDIX A FOR INPUT'!F511:F518)</f>
        <v>100</v>
      </c>
      <c r="C365" s="16">
        <f>SUM('APPENDIX A FOR INPUT'!G511:G518)</f>
        <v>100</v>
      </c>
      <c r="D365" s="16">
        <f>SUM('APPENDIX A FOR INPUT'!G511:G518)</f>
        <v>100</v>
      </c>
      <c r="E365" s="16">
        <f>SUM('APPENDIX A FOR INPUT'!J511:J518)</f>
        <v>200</v>
      </c>
    </row>
    <row r="366" spans="1:5">
      <c r="A366" s="15" t="s">
        <v>186</v>
      </c>
      <c r="B366" s="16">
        <f>SUM(B365:B365)</f>
        <v>100</v>
      </c>
      <c r="C366" s="16">
        <f>SUM(C365:C365)</f>
        <v>100</v>
      </c>
      <c r="D366" s="16">
        <f>SUM(D365:D365)</f>
        <v>100</v>
      </c>
      <c r="E366" s="16">
        <f>SUM(E365:E365)</f>
        <v>200</v>
      </c>
    </row>
    <row r="368" spans="1:5" hidden="1"/>
    <row r="369" spans="1:5" ht="15.75" hidden="1">
      <c r="A369" s="12" t="str">
        <f>[1]pensions!A1</f>
        <v>DEPARTMENT NAME</v>
      </c>
      <c r="B369" s="12" t="str">
        <f>[1]pensions!C1</f>
        <v>PENSIONS 1911</v>
      </c>
      <c r="C369" s="12"/>
      <c r="D369" s="12"/>
      <c r="E369" s="12"/>
    </row>
    <row r="370" spans="1:5" hidden="1"/>
    <row r="371" spans="1:5" hidden="1">
      <c r="B371" s="13" t="e">
        <f>'APPENDIX A FOR INPUT'!#REF!</f>
        <v>#REF!</v>
      </c>
      <c r="C371" s="13" t="e">
        <f>'APPENDIX A FOR INPUT'!#REF!</f>
        <v>#REF!</v>
      </c>
      <c r="D371" s="13" t="e">
        <f>'APPENDIX A FOR INPUT'!#REF!</f>
        <v>#REF!</v>
      </c>
      <c r="E371" s="13" t="e">
        <f>'APPENDIX A FOR INPUT'!#REF!</f>
        <v>#REF!</v>
      </c>
    </row>
    <row r="372" spans="1:5" hidden="1">
      <c r="B372" s="13" t="s">
        <v>211</v>
      </c>
      <c r="C372" s="13" t="s">
        <v>211</v>
      </c>
      <c r="D372" s="13" t="s">
        <v>211</v>
      </c>
      <c r="E372" s="13" t="s">
        <v>211</v>
      </c>
    </row>
    <row r="373" spans="1:5" hidden="1">
      <c r="A373" t="str">
        <f>[1]pensions!B5</f>
        <v>ACCOUNT NAME</v>
      </c>
      <c r="B373" s="13" t="s">
        <v>180</v>
      </c>
      <c r="C373" s="13" t="s">
        <v>180</v>
      </c>
      <c r="D373" s="13" t="s">
        <v>180</v>
      </c>
      <c r="E373" s="13" t="s">
        <v>212</v>
      </c>
    </row>
    <row r="374" spans="1:5" hidden="1">
      <c r="A374" s="15"/>
      <c r="B374" s="15"/>
      <c r="C374" s="15"/>
      <c r="D374" s="15"/>
      <c r="E374" s="15"/>
    </row>
    <row r="375" spans="1:5" hidden="1">
      <c r="A375" s="15" t="s">
        <v>185</v>
      </c>
      <c r="B375" s="16" t="e">
        <f>SUM('APPENDIX A FOR INPUT'!#REF!)</f>
        <v>#REF!</v>
      </c>
      <c r="C375" s="16" t="e">
        <f>SUM('APPENDIX A FOR INPUT'!#REF!)</f>
        <v>#REF!</v>
      </c>
      <c r="D375" s="16" t="e">
        <f>SUM('APPENDIX A FOR INPUT'!#REF!)</f>
        <v>#REF!</v>
      </c>
      <c r="E375" s="16" t="e">
        <f>SUM('APPENDIX A FOR INPUT'!#REF!)</f>
        <v>#REF!</v>
      </c>
    </row>
    <row r="376" spans="1:5" hidden="1">
      <c r="A376" s="15" t="s">
        <v>186</v>
      </c>
      <c r="B376" s="16" t="e">
        <f>SUM(B375:B375)</f>
        <v>#REF!</v>
      </c>
      <c r="C376" s="16" t="e">
        <f>SUM(C375:C375)</f>
        <v>#REF!</v>
      </c>
      <c r="D376" s="16" t="e">
        <f>SUM(D375:D375)</f>
        <v>#REF!</v>
      </c>
      <c r="E376" s="16" t="e">
        <f>SUM(E375:E375)</f>
        <v>#REF!</v>
      </c>
    </row>
    <row r="377" spans="1:5" hidden="1"/>
    <row r="379" spans="1:5" ht="15.75">
      <c r="A379" s="12" t="s">
        <v>206</v>
      </c>
      <c r="B379" s="12" t="str">
        <f>'APPENDIX A FOR INPUT'!C371</f>
        <v>MISCELLANEOUS</v>
      </c>
      <c r="C379" s="12"/>
      <c r="D379" s="12"/>
      <c r="E379" s="12"/>
    </row>
    <row r="380" spans="1:5">
      <c r="A380" t="s">
        <v>344</v>
      </c>
      <c r="B380" s="13"/>
      <c r="C380" s="14" t="e">
        <f>'APPENDIX A FOR INPUT'!#REF!</f>
        <v>#REF!</v>
      </c>
      <c r="D380" s="13"/>
      <c r="E380" s="13"/>
    </row>
    <row r="381" spans="1:5">
      <c r="A381" s="15"/>
      <c r="B381" s="15"/>
      <c r="C381" s="15"/>
      <c r="D381" s="15"/>
      <c r="E381" s="15"/>
    </row>
    <row r="382" spans="1:5">
      <c r="A382" s="15" t="s">
        <v>318</v>
      </c>
      <c r="B382" s="16">
        <f>'APPENDIX A FOR INPUT'!F372</f>
        <v>100000</v>
      </c>
      <c r="C382" s="16">
        <f>'APPENDIX A FOR INPUT'!G372</f>
        <v>100000</v>
      </c>
      <c r="D382" s="16">
        <f>'APPENDIX A FOR INPUT'!G372</f>
        <v>100000</v>
      </c>
      <c r="E382" s="16">
        <f>'APPENDIX A FOR INPUT'!J372</f>
        <v>100000</v>
      </c>
    </row>
    <row r="383" spans="1:5">
      <c r="A383" s="4" t="s">
        <v>310</v>
      </c>
      <c r="B383" s="16">
        <f>'APPENDIX A FOR INPUT'!F373</f>
        <v>1231</v>
      </c>
      <c r="C383" s="16">
        <f>'APPENDIX A FOR INPUT'!G373</f>
        <v>1231</v>
      </c>
      <c r="D383" s="16">
        <f>'APPENDIX A FOR INPUT'!G373</f>
        <v>1231</v>
      </c>
      <c r="E383" s="16">
        <f>'APPENDIX A FOR INPUT'!J373</f>
        <v>1399</v>
      </c>
    </row>
    <row r="384" spans="1:5">
      <c r="A384" s="4" t="s">
        <v>403</v>
      </c>
      <c r="B384" s="16">
        <f>'APPENDIX A FOR INPUT'!F374</f>
        <v>0</v>
      </c>
      <c r="C384" s="16">
        <f>'APPENDIX A FOR INPUT'!G374</f>
        <v>0</v>
      </c>
      <c r="D384" s="16">
        <f>'APPENDIX A FOR INPUT'!G376</f>
        <v>3000</v>
      </c>
      <c r="E384" s="16">
        <f>'APPENDIX A FOR INPUT'!J376</f>
        <v>3000</v>
      </c>
    </row>
    <row r="385" spans="1:5">
      <c r="A385" t="s">
        <v>393</v>
      </c>
      <c r="B385" s="16">
        <f>'APPENDIX A FOR INPUT'!F377</f>
        <v>30000</v>
      </c>
      <c r="C385" s="16">
        <f>'APPENDIX A FOR INPUT'!G377</f>
        <v>30000</v>
      </c>
      <c r="D385" s="16">
        <f>'APPENDIX A FOR INPUT'!G377</f>
        <v>30000</v>
      </c>
      <c r="E385" s="16">
        <f>'APPENDIX A FOR INPUT'!J377</f>
        <v>20000</v>
      </c>
    </row>
    <row r="386" spans="1:5">
      <c r="A386" s="15" t="s">
        <v>186</v>
      </c>
      <c r="B386" s="17">
        <f>SUM(B382:B385)</f>
        <v>131231</v>
      </c>
      <c r="C386" s="17">
        <f>SUM(C382:C384)</f>
        <v>101231</v>
      </c>
      <c r="D386" s="17">
        <f>SUM(D382:D385)</f>
        <v>134231</v>
      </c>
      <c r="E386" s="17">
        <f>SUM(E382:E385)</f>
        <v>124399</v>
      </c>
    </row>
    <row r="389" spans="1:5" ht="15.75">
      <c r="A389" s="12" t="s">
        <v>206</v>
      </c>
      <c r="B389" s="12" t="str">
        <f>'APPENDIX A FOR INPUT'!C191</f>
        <v>PENSIONS</v>
      </c>
      <c r="C389" s="12"/>
      <c r="D389" s="12"/>
      <c r="E389" s="12"/>
    </row>
    <row r="390" spans="1:5">
      <c r="A390" t="s">
        <v>344</v>
      </c>
      <c r="B390" s="13"/>
      <c r="C390" s="14" t="e">
        <f>'APPENDIX A FOR INPUT'!#REF!</f>
        <v>#REF!</v>
      </c>
      <c r="D390" s="13"/>
      <c r="E390" s="13"/>
    </row>
    <row r="391" spans="1:5">
      <c r="A391" s="15"/>
      <c r="B391" s="16"/>
      <c r="C391" s="16"/>
      <c r="D391" s="16"/>
      <c r="E391" s="16"/>
    </row>
    <row r="392" spans="1:5">
      <c r="A392" s="16" t="str">
        <f>'APPENDIX A FOR INPUT'!D192</f>
        <v xml:space="preserve">BRISTOL COUNTY RETIREMENT     </v>
      </c>
      <c r="B392" s="16">
        <f>'APPENDIX A FOR INPUT'!F192</f>
        <v>720691</v>
      </c>
      <c r="C392" s="16">
        <f>'APPENDIX A FOR INPUT'!G192</f>
        <v>777334</v>
      </c>
      <c r="D392" s="16">
        <f>'APPENDIX A FOR INPUT'!G192</f>
        <v>777334</v>
      </c>
      <c r="E392" s="16">
        <f>'APPENDIX A FOR INPUT'!J192</f>
        <v>843669</v>
      </c>
    </row>
    <row r="393" spans="1:5">
      <c r="A393" s="16" t="str">
        <f>'APPENDIX A FOR INPUT'!D193</f>
        <v xml:space="preserve">MEDICARE                      </v>
      </c>
      <c r="B393" s="16">
        <f>'APPENDIX A FOR INPUT'!F193</f>
        <v>160000</v>
      </c>
      <c r="C393" s="16">
        <f>'APPENDIX A FOR INPUT'!G193</f>
        <v>180000</v>
      </c>
      <c r="D393" s="16">
        <f>'APPENDIX A FOR INPUT'!G193</f>
        <v>180000</v>
      </c>
      <c r="E393" s="16">
        <f>'APPENDIX A FOR INPUT'!J193</f>
        <v>190000</v>
      </c>
    </row>
    <row r="394" spans="1:5">
      <c r="A394" s="15" t="s">
        <v>186</v>
      </c>
      <c r="B394" s="16">
        <f>SUM(B392:B393)</f>
        <v>880691</v>
      </c>
      <c r="C394" s="16">
        <f>SUM(C392:C393)</f>
        <v>957334</v>
      </c>
      <c r="D394" s="16">
        <f>SUM(D392:D393)</f>
        <v>957334</v>
      </c>
      <c r="E394" s="16">
        <f>SUM(E392:E393)</f>
        <v>1033669</v>
      </c>
    </row>
    <row r="397" spans="1:5" ht="15.75">
      <c r="A397" s="12" t="s">
        <v>206</v>
      </c>
      <c r="B397" s="12" t="str">
        <f>'APPENDIX A FOR INPUT'!C207</f>
        <v>HEALTH INSURANCE</v>
      </c>
      <c r="C397" s="12"/>
      <c r="D397" s="12"/>
      <c r="E397" s="12"/>
    </row>
    <row r="398" spans="1:5">
      <c r="A398" t="s">
        <v>344</v>
      </c>
      <c r="B398" s="13"/>
      <c r="C398" s="14" t="e">
        <f>'APPENDIX A FOR INPUT'!#REF!</f>
        <v>#REF!</v>
      </c>
      <c r="D398" s="13"/>
      <c r="E398" s="13"/>
    </row>
    <row r="399" spans="1:5">
      <c r="A399" s="15"/>
      <c r="B399" s="16"/>
      <c r="C399" s="16"/>
      <c r="D399" s="16"/>
      <c r="E399" s="16"/>
    </row>
    <row r="400" spans="1:5">
      <c r="A400" s="68" t="str">
        <f>'APPENDIX A FOR INPUT'!D208</f>
        <v>BLUE CROSS/ BLUE SHIELD HEALTH</v>
      </c>
      <c r="B400" s="16">
        <f>'APPENDIX A FOR INPUT'!F208</f>
        <v>430000</v>
      </c>
      <c r="C400" s="16">
        <f>'APPENDIX A FOR INPUT'!G208</f>
        <v>430000</v>
      </c>
      <c r="D400" s="16">
        <f>'APPENDIX A FOR INPUT'!G208</f>
        <v>430000</v>
      </c>
      <c r="E400" s="16">
        <f>'APPENDIX A FOR INPUT'!J208</f>
        <v>444765</v>
      </c>
    </row>
    <row r="401" spans="1:5">
      <c r="A401" s="68" t="str">
        <f>'APPENDIX A FOR INPUT'!D209</f>
        <v xml:space="preserve">FLEXIBLE BENEFIT PLAN         </v>
      </c>
      <c r="B401" s="16">
        <f>'APPENDIX A FOR INPUT'!F209</f>
        <v>0</v>
      </c>
      <c r="C401" s="16">
        <f>'APPENDIX A FOR INPUT'!G209</f>
        <v>0</v>
      </c>
      <c r="D401" s="16">
        <f>'APPENDIX A FOR INPUT'!G209</f>
        <v>0</v>
      </c>
      <c r="E401" s="16">
        <f>'APPENDIX A FOR INPUT'!J209</f>
        <v>0</v>
      </c>
    </row>
    <row r="402" spans="1:5">
      <c r="A402" s="15" t="s">
        <v>186</v>
      </c>
      <c r="B402" s="16">
        <f>SUM(B400:B401)</f>
        <v>430000</v>
      </c>
      <c r="C402" s="16">
        <f>SUM(C400:C401)</f>
        <v>430000</v>
      </c>
      <c r="D402" s="16">
        <f>SUM(D400:D401)</f>
        <v>430000</v>
      </c>
      <c r="E402" s="16">
        <f>SUM(E400:E401)</f>
        <v>444765</v>
      </c>
    </row>
    <row r="405" spans="1:5" ht="15.75">
      <c r="A405" s="12" t="s">
        <v>206</v>
      </c>
      <c r="B405" s="12" t="str">
        <f>'APPENDIX A FOR INPUT'!C213</f>
        <v>LIABILITY INSURANCE</v>
      </c>
      <c r="C405" s="12"/>
      <c r="D405" s="12"/>
      <c r="E405" s="12"/>
    </row>
    <row r="406" spans="1:5">
      <c r="A406" t="s">
        <v>344</v>
      </c>
      <c r="B406" s="13"/>
      <c r="C406" s="14" t="e">
        <f>'APPENDIX A FOR INPUT'!#REF!</f>
        <v>#REF!</v>
      </c>
      <c r="D406" s="13"/>
      <c r="E406" s="13"/>
    </row>
    <row r="407" spans="1:5">
      <c r="A407" s="15"/>
      <c r="B407" s="16"/>
      <c r="C407" s="16"/>
      <c r="D407" s="16"/>
      <c r="E407" s="16"/>
    </row>
    <row r="408" spans="1:5">
      <c r="A408" s="68" t="str">
        <f>'APPENDIX A FOR INPUT'!D214</f>
        <v>INS. PR. DIS.-FIRE-POL. ACC. H</v>
      </c>
      <c r="B408" s="16">
        <f>'APPENDIX A FOR INPUT'!F214</f>
        <v>54022.5</v>
      </c>
      <c r="C408" s="16">
        <f>'APPENDIX A FOR INPUT'!G214</f>
        <v>56516</v>
      </c>
      <c r="D408" s="16">
        <f>'APPENDIX A FOR INPUT'!G214</f>
        <v>56516</v>
      </c>
      <c r="E408" s="16">
        <f>'APPENDIX A FOR INPUT'!J214</f>
        <v>58777</v>
      </c>
    </row>
    <row r="409" spans="1:5">
      <c r="A409" s="68" t="str">
        <f>'APPENDIX A FOR INPUT'!D215</f>
        <v xml:space="preserve">LIABILITY INSURANCE           </v>
      </c>
      <c r="B409" s="16">
        <f>'APPENDIX A FOR INPUT'!F215</f>
        <v>76705</v>
      </c>
      <c r="C409" s="16">
        <f>'APPENDIX A FOR INPUT'!G215</f>
        <v>79390</v>
      </c>
      <c r="D409" s="16">
        <f>'APPENDIX A FOR INPUT'!G215</f>
        <v>79390</v>
      </c>
      <c r="E409" s="16">
        <f>'APPENDIX A FOR INPUT'!J215</f>
        <v>84545</v>
      </c>
    </row>
    <row r="410" spans="1:5">
      <c r="A410" s="15" t="s">
        <v>186</v>
      </c>
      <c r="B410" s="16">
        <f>SUM(B408:B409)</f>
        <v>130727.5</v>
      </c>
      <c r="C410" s="16">
        <f>SUM(C408:C409)</f>
        <v>135906</v>
      </c>
      <c r="D410" s="16">
        <f>SUM(D408:D409)</f>
        <v>135906</v>
      </c>
      <c r="E410" s="16">
        <f>SUM(E408:E409)</f>
        <v>143322</v>
      </c>
    </row>
    <row r="413" spans="1:5" ht="15.75">
      <c r="A413" s="12" t="s">
        <v>206</v>
      </c>
      <c r="B413" s="12" t="str">
        <f>'APPENDIX A FOR INPUT'!C197</f>
        <v>WORKERS COMPENSATION</v>
      </c>
      <c r="C413" s="12"/>
      <c r="D413" s="12"/>
      <c r="E413" s="12"/>
    </row>
    <row r="414" spans="1:5">
      <c r="A414" t="s">
        <v>344</v>
      </c>
      <c r="B414" s="13"/>
      <c r="C414" s="14" t="e">
        <f>'APPENDIX A FOR INPUT'!#REF!</f>
        <v>#REF!</v>
      </c>
      <c r="D414" s="13"/>
      <c r="E414" s="13"/>
    </row>
    <row r="415" spans="1:5">
      <c r="A415" s="15"/>
      <c r="B415" s="16"/>
      <c r="C415" s="16"/>
      <c r="D415" s="16"/>
      <c r="E415" s="16"/>
    </row>
    <row r="416" spans="1:5">
      <c r="A416" s="68" t="str">
        <f>'APPENDIX A FOR INPUT'!D198</f>
        <v xml:space="preserve">FRINGE BENEFIT/CHARGES        </v>
      </c>
      <c r="B416" s="16">
        <f>'APPENDIX A FOR INPUT'!F198</f>
        <v>14970</v>
      </c>
      <c r="C416" s="16">
        <f>'APPENDIX A FOR INPUT'!G198</f>
        <v>14313</v>
      </c>
      <c r="D416" s="16">
        <f>'APPENDIX A FOR INPUT'!G198</f>
        <v>14313</v>
      </c>
      <c r="E416" s="16">
        <f>'APPENDIX A FOR INPUT'!J198</f>
        <v>16916</v>
      </c>
    </row>
    <row r="417" spans="1:7">
      <c r="A417" s="15" t="s">
        <v>186</v>
      </c>
      <c r="B417" s="16">
        <f>SUM(B415:B416)</f>
        <v>14970</v>
      </c>
      <c r="C417" s="16">
        <f>SUM(C415:C416)</f>
        <v>14313</v>
      </c>
      <c r="D417" s="16">
        <f>SUM(D415:D416)</f>
        <v>14313</v>
      </c>
      <c r="E417" s="16">
        <f>SUM(E415:E416)</f>
        <v>16916</v>
      </c>
    </row>
    <row r="418" spans="1:7">
      <c r="B418" s="19"/>
      <c r="C418" s="19"/>
      <c r="D418" s="19"/>
      <c r="E418" s="19"/>
    </row>
    <row r="420" spans="1:7" ht="15.75">
      <c r="A420" s="12" t="s">
        <v>206</v>
      </c>
      <c r="B420" s="12" t="str">
        <f>'APPENDIX A FOR INPUT'!C202</f>
        <v>UNEMPLOYMENT COMPENSATION</v>
      </c>
      <c r="C420" s="12"/>
      <c r="D420" s="12"/>
      <c r="E420" s="12"/>
    </row>
    <row r="421" spans="1:7">
      <c r="A421" t="s">
        <v>344</v>
      </c>
      <c r="B421" s="13"/>
      <c r="C421" s="14" t="e">
        <f>'APPENDIX A FOR INPUT'!#REF!</f>
        <v>#REF!</v>
      </c>
      <c r="D421" s="13"/>
      <c r="E421" s="13"/>
    </row>
    <row r="422" spans="1:7">
      <c r="A422" s="15"/>
      <c r="B422" s="16"/>
      <c r="C422" s="16"/>
      <c r="D422" s="16"/>
      <c r="E422" s="16"/>
    </row>
    <row r="423" spans="1:7">
      <c r="A423" s="68" t="str">
        <f>'APPENDIX A FOR INPUT'!D203</f>
        <v xml:space="preserve">UNEMPLOYMENT INSURANCE        </v>
      </c>
      <c r="B423" s="16">
        <f>'APPENDIX A FOR INPUT'!F203</f>
        <v>5000</v>
      </c>
      <c r="C423" s="16">
        <f>'APPENDIX A FOR INPUT'!G203</f>
        <v>5000</v>
      </c>
      <c r="D423" s="16">
        <f>'APPENDIX A FOR INPUT'!G203</f>
        <v>5000</v>
      </c>
      <c r="E423" s="16">
        <f>'APPENDIX A FOR INPUT'!J203</f>
        <v>5000</v>
      </c>
    </row>
    <row r="424" spans="1:7">
      <c r="A424" s="15" t="s">
        <v>186</v>
      </c>
      <c r="B424" s="16">
        <f>SUM(B422:B423)</f>
        <v>5000</v>
      </c>
      <c r="C424" s="16">
        <f>SUM(C422:C423)</f>
        <v>5000</v>
      </c>
      <c r="D424" s="16">
        <f>SUM(D422:D423)</f>
        <v>5000</v>
      </c>
      <c r="E424" s="16">
        <f>SUM(E422:E423)</f>
        <v>5000</v>
      </c>
      <c r="G424" s="67" t="e">
        <f>+E424+E417+E410+E402+E394+E386+E366+E359+E338+E329+E320+E311+E303+E283+E276+E269+E251+E243+E223+E214+E205+E196+E187+E178+E170+E151+E121+E112+E102+E93+E86+E76+E66+E56+E45+E39+E30+E12</f>
        <v>#REF!</v>
      </c>
    </row>
    <row r="425" spans="1:7">
      <c r="B425" s="19"/>
      <c r="C425" s="19"/>
      <c r="D425" s="19"/>
      <c r="E425" s="19"/>
    </row>
    <row r="426" spans="1:7">
      <c r="B426" s="19"/>
      <c r="C426" s="19"/>
      <c r="D426" s="19"/>
      <c r="E426" s="19"/>
    </row>
    <row r="427" spans="1:7" ht="15.75">
      <c r="A427" s="12" t="s">
        <v>206</v>
      </c>
      <c r="B427" s="12" t="str">
        <f>'APPENDIX A FOR INPUT'!C530</f>
        <v>RETIREMENT OF DEBT</v>
      </c>
      <c r="C427" s="12"/>
      <c r="D427" s="12"/>
      <c r="E427" s="12"/>
    </row>
    <row r="428" spans="1:7">
      <c r="A428" t="s">
        <v>344</v>
      </c>
      <c r="B428" s="13"/>
      <c r="C428" s="14" t="e">
        <f>'APPENDIX A FOR INPUT'!#REF!</f>
        <v>#REF!</v>
      </c>
      <c r="D428" s="13"/>
      <c r="E428" s="13"/>
    </row>
    <row r="429" spans="1:7">
      <c r="A429" s="15"/>
      <c r="B429" s="15"/>
      <c r="C429" s="15"/>
      <c r="D429" s="15"/>
      <c r="E429" s="15"/>
    </row>
    <row r="430" spans="1:7">
      <c r="A430" s="68" t="e">
        <f>'APPENDIX A FOR INPUT'!#REF!</f>
        <v>#REF!</v>
      </c>
      <c r="B430" s="17" t="e">
        <f>'APPENDIX A FOR INPUT'!#REF!</f>
        <v>#REF!</v>
      </c>
      <c r="C430" s="17" t="e">
        <f>'APPENDIX A FOR INPUT'!#REF!</f>
        <v>#REF!</v>
      </c>
      <c r="D430" s="17" t="e">
        <f>'APPENDIX A FOR INPUT'!#REF!</f>
        <v>#REF!</v>
      </c>
      <c r="E430" s="17" t="e">
        <f>'APPENDIX A FOR INPUT'!#REF!</f>
        <v>#REF!</v>
      </c>
    </row>
    <row r="431" spans="1:7">
      <c r="A431" s="68" t="e">
        <f>'APPENDIX A FOR INPUT'!#REF!</f>
        <v>#REF!</v>
      </c>
      <c r="B431" s="17" t="e">
        <f>'APPENDIX A FOR INPUT'!#REF!</f>
        <v>#REF!</v>
      </c>
      <c r="C431" s="17" t="e">
        <f>'APPENDIX A FOR INPUT'!#REF!</f>
        <v>#REF!</v>
      </c>
      <c r="D431" s="17" t="e">
        <f>'APPENDIX A FOR INPUT'!#REF!</f>
        <v>#REF!</v>
      </c>
      <c r="E431" s="17" t="e">
        <f>'APPENDIX A FOR INPUT'!#REF!</f>
        <v>#REF!</v>
      </c>
    </row>
    <row r="432" spans="1:7">
      <c r="A432" s="68" t="e">
        <f>'APPENDIX A FOR INPUT'!#REF!</f>
        <v>#REF!</v>
      </c>
      <c r="B432" s="17" t="e">
        <f>'APPENDIX A FOR INPUT'!#REF!</f>
        <v>#REF!</v>
      </c>
      <c r="C432" s="17" t="e">
        <f>'APPENDIX A FOR INPUT'!#REF!</f>
        <v>#REF!</v>
      </c>
      <c r="D432" s="17" t="e">
        <f>'APPENDIX A FOR INPUT'!#REF!</f>
        <v>#REF!</v>
      </c>
      <c r="E432" s="17" t="e">
        <f>'APPENDIX A FOR INPUT'!#REF!</f>
        <v>#REF!</v>
      </c>
    </row>
    <row r="433" spans="1:5">
      <c r="A433" s="68" t="e">
        <f>'APPENDIX A FOR INPUT'!#REF!</f>
        <v>#REF!</v>
      </c>
      <c r="B433" s="17" t="e">
        <f>'APPENDIX A FOR INPUT'!#REF!</f>
        <v>#REF!</v>
      </c>
      <c r="C433" s="17" t="e">
        <f>'APPENDIX A FOR INPUT'!#REF!</f>
        <v>#REF!</v>
      </c>
      <c r="D433" s="17" t="e">
        <f>'APPENDIX A FOR INPUT'!#REF!</f>
        <v>#REF!</v>
      </c>
      <c r="E433" s="17" t="e">
        <f>'APPENDIX A FOR INPUT'!#REF!</f>
        <v>#REF!</v>
      </c>
    </row>
    <row r="434" spans="1:5">
      <c r="A434" s="68" t="str">
        <f>'APPENDIX A FOR INPUT'!D531</f>
        <v>TOWN OFFICE BLDG</v>
      </c>
      <c r="B434" s="17">
        <f>'APPENDIX A FOR INPUT'!F531</f>
        <v>160000</v>
      </c>
      <c r="C434" s="17">
        <f>'APPENDIX A FOR INPUT'!G531</f>
        <v>160000</v>
      </c>
      <c r="D434" s="17">
        <f>'APPENDIX A FOR INPUT'!G531</f>
        <v>160000</v>
      </c>
      <c r="E434" s="17">
        <f>'APPENDIX A FOR INPUT'!J531</f>
        <v>165000</v>
      </c>
    </row>
    <row r="435" spans="1:5">
      <c r="A435" s="68" t="str">
        <f>'APPENDIX A FOR INPUT'!D532</f>
        <v xml:space="preserve">SBRSD HIGH SCHOOL </v>
      </c>
      <c r="B435" s="17">
        <f>'APPENDIX A FOR INPUT'!F532</f>
        <v>358581</v>
      </c>
      <c r="C435" s="17">
        <f>'APPENDIX A FOR INPUT'!G532</f>
        <v>370668</v>
      </c>
      <c r="D435" s="17">
        <f>'APPENDIX A FOR INPUT'!G532</f>
        <v>370668</v>
      </c>
      <c r="E435" s="17">
        <f>'APPENDIX A FOR INPUT'!J532</f>
        <v>367098</v>
      </c>
    </row>
    <row r="436" spans="1:5">
      <c r="A436" s="68" t="e">
        <f>'APPENDIX A FOR INPUT'!#REF!</f>
        <v>#REF!</v>
      </c>
      <c r="B436" s="17" t="e">
        <f>'APPENDIX A FOR INPUT'!#REF!</f>
        <v>#REF!</v>
      </c>
      <c r="C436" s="17" t="e">
        <f>'APPENDIX A FOR INPUT'!#REF!</f>
        <v>#REF!</v>
      </c>
      <c r="D436" s="17" t="e">
        <f>'APPENDIX A FOR INPUT'!#REF!</f>
        <v>#REF!</v>
      </c>
      <c r="E436" s="17" t="e">
        <f>'APPENDIX A FOR INPUT'!#REF!</f>
        <v>#REF!</v>
      </c>
    </row>
    <row r="437" spans="1:5">
      <c r="A437" s="15" t="s">
        <v>186</v>
      </c>
      <c r="B437" s="16" t="e">
        <f>SUM(B430:B436)</f>
        <v>#REF!</v>
      </c>
      <c r="C437" s="16" t="e">
        <f>SUM(C430:C435)</f>
        <v>#REF!</v>
      </c>
      <c r="D437" s="16" t="e">
        <f>SUM(D430:D436)</f>
        <v>#REF!</v>
      </c>
      <c r="E437" s="16" t="e">
        <f>SUM(E430:E435)</f>
        <v>#REF!</v>
      </c>
    </row>
    <row r="440" spans="1:5" ht="15.75">
      <c r="A440" s="12" t="s">
        <v>206</v>
      </c>
      <c r="B440" s="12" t="str">
        <f>'APPENDIX A FOR INPUT'!C537</f>
        <v>INTEREST</v>
      </c>
      <c r="C440" s="12"/>
      <c r="D440" s="12"/>
      <c r="E440" s="12"/>
    </row>
    <row r="441" spans="1:5">
      <c r="A441" t="s">
        <v>344</v>
      </c>
      <c r="B441" s="13"/>
      <c r="C441" s="14" t="e">
        <f>'APPENDIX A FOR INPUT'!#REF!</f>
        <v>#REF!</v>
      </c>
      <c r="D441" s="13"/>
      <c r="E441" s="13"/>
    </row>
    <row r="442" spans="1:5">
      <c r="A442" s="15"/>
      <c r="B442" s="15"/>
      <c r="C442" s="15"/>
      <c r="D442" s="15"/>
      <c r="E442" s="15"/>
    </row>
    <row r="443" spans="1:5">
      <c r="A443" s="68" t="e">
        <f>'APPENDIX A FOR INPUT'!#REF!</f>
        <v>#REF!</v>
      </c>
      <c r="B443" s="17" t="e">
        <f>'APPENDIX A FOR INPUT'!#REF!</f>
        <v>#REF!</v>
      </c>
      <c r="C443" s="17" t="e">
        <f>'APPENDIX A FOR INPUT'!#REF!</f>
        <v>#REF!</v>
      </c>
      <c r="D443" s="17" t="e">
        <f>'APPENDIX A FOR INPUT'!#REF!</f>
        <v>#REF!</v>
      </c>
      <c r="E443" s="17" t="e">
        <f>'APPENDIX A FOR INPUT'!#REF!</f>
        <v>#REF!</v>
      </c>
    </row>
    <row r="444" spans="1:5">
      <c r="A444" s="68" t="e">
        <f>'APPENDIX A FOR INPUT'!#REF!</f>
        <v>#REF!</v>
      </c>
      <c r="B444" s="17" t="e">
        <f>'APPENDIX A FOR INPUT'!#REF!</f>
        <v>#REF!</v>
      </c>
      <c r="C444" s="17" t="e">
        <f>'APPENDIX A FOR INPUT'!#REF!</f>
        <v>#REF!</v>
      </c>
      <c r="D444" s="17" t="e">
        <f>'APPENDIX A FOR INPUT'!#REF!</f>
        <v>#REF!</v>
      </c>
      <c r="E444" s="17" t="e">
        <f>'APPENDIX A FOR INPUT'!#REF!</f>
        <v>#REF!</v>
      </c>
    </row>
    <row r="445" spans="1:5">
      <c r="A445" s="68" t="e">
        <f>'APPENDIX A FOR INPUT'!#REF!</f>
        <v>#REF!</v>
      </c>
      <c r="B445" s="17" t="e">
        <f>'APPENDIX A FOR INPUT'!#REF!</f>
        <v>#REF!</v>
      </c>
      <c r="C445" s="17" t="e">
        <f>'APPENDIX A FOR INPUT'!#REF!</f>
        <v>#REF!</v>
      </c>
      <c r="D445" s="17" t="e">
        <f>'APPENDIX A FOR INPUT'!#REF!</f>
        <v>#REF!</v>
      </c>
      <c r="E445" s="17" t="e">
        <f>'APPENDIX A FOR INPUT'!#REF!</f>
        <v>#REF!</v>
      </c>
    </row>
    <row r="446" spans="1:5">
      <c r="A446" s="68" t="e">
        <f>'APPENDIX A FOR INPUT'!#REF!</f>
        <v>#REF!</v>
      </c>
      <c r="B446" s="17" t="e">
        <f>'APPENDIX A FOR INPUT'!#REF!</f>
        <v>#REF!</v>
      </c>
      <c r="C446" s="17" t="e">
        <f>'APPENDIX A FOR INPUT'!#REF!</f>
        <v>#REF!</v>
      </c>
      <c r="D446" s="17" t="e">
        <f>'APPENDIX A FOR INPUT'!#REF!</f>
        <v>#REF!</v>
      </c>
      <c r="E446" s="17" t="e">
        <f>'APPENDIX A FOR INPUT'!#REF!</f>
        <v>#REF!</v>
      </c>
    </row>
    <row r="447" spans="1:5">
      <c r="A447" s="68" t="str">
        <f>'APPENDIX A FOR INPUT'!D538</f>
        <v>TOWN OFFICE BUILDING</v>
      </c>
      <c r="B447" s="17">
        <f>'APPENDIX A FOR INPUT'!F538</f>
        <v>84150</v>
      </c>
      <c r="C447" s="17">
        <f>'APPENDIX A FOR INPUT'!G538</f>
        <v>39675</v>
      </c>
      <c r="D447" s="17">
        <f>'APPENDIX A FOR INPUT'!G538</f>
        <v>39675</v>
      </c>
      <c r="E447" s="17">
        <f>'APPENDIX A FOR INPUT'!J538</f>
        <v>37275</v>
      </c>
    </row>
    <row r="448" spans="1:5">
      <c r="A448" s="68" t="str">
        <f>'APPENDIX A FOR INPUT'!D539</f>
        <v xml:space="preserve">SBRSD HIGH SCHOOL </v>
      </c>
      <c r="B448" s="17">
        <f>'APPENDIX A FOR INPUT'!F539</f>
        <v>223414</v>
      </c>
      <c r="C448" s="17">
        <f>'APPENDIX A FOR INPUT'!G539</f>
        <v>211294</v>
      </c>
      <c r="D448" s="17">
        <f>'APPENDIX A FOR INPUT'!G539</f>
        <v>211294</v>
      </c>
      <c r="E448" s="17">
        <f>'APPENDIX A FOR INPUT'!J539</f>
        <v>191314</v>
      </c>
    </row>
    <row r="449" spans="1:8">
      <c r="A449" s="68" t="e">
        <f>'APPENDIX A FOR INPUT'!#REF!</f>
        <v>#REF!</v>
      </c>
      <c r="B449" s="17" t="e">
        <f>'APPENDIX A FOR INPUT'!#REF!</f>
        <v>#REF!</v>
      </c>
      <c r="C449" s="17" t="e">
        <f>'APPENDIX A FOR INPUT'!#REF!</f>
        <v>#REF!</v>
      </c>
      <c r="D449" s="17" t="e">
        <f>'APPENDIX A FOR INPUT'!#REF!</f>
        <v>#REF!</v>
      </c>
      <c r="E449" s="17" t="e">
        <f>'APPENDIX A FOR INPUT'!#REF!</f>
        <v>#REF!</v>
      </c>
    </row>
    <row r="450" spans="1:8">
      <c r="A450" s="15" t="s">
        <v>186</v>
      </c>
      <c r="B450" s="16" t="e">
        <f>SUM(B443:B449)</f>
        <v>#REF!</v>
      </c>
      <c r="C450" s="16" t="e">
        <f>SUM(C443:C444)</f>
        <v>#REF!</v>
      </c>
      <c r="D450" s="16" t="e">
        <f>SUM(D443:D449)</f>
        <v>#REF!</v>
      </c>
      <c r="E450" s="16" t="e">
        <f>SUM(E443:E449)</f>
        <v>#REF!</v>
      </c>
      <c r="G450" s="67" t="e">
        <f>+E450+E437</f>
        <v>#REF!</v>
      </c>
    </row>
    <row r="451" spans="1:8">
      <c r="B451" s="19"/>
      <c r="C451" s="19"/>
      <c r="D451" s="19"/>
      <c r="E451" s="19"/>
    </row>
    <row r="452" spans="1:8">
      <c r="B452" s="19"/>
      <c r="C452" s="19"/>
      <c r="D452" s="19"/>
      <c r="E452" s="19"/>
    </row>
    <row r="453" spans="1:8" ht="15.75">
      <c r="A453" s="12" t="s">
        <v>206</v>
      </c>
      <c r="B453" s="12" t="s">
        <v>315</v>
      </c>
      <c r="C453" s="12"/>
      <c r="D453" s="12"/>
      <c r="E453" s="12"/>
    </row>
    <row r="454" spans="1:8">
      <c r="A454" t="s">
        <v>344</v>
      </c>
      <c r="B454" s="13"/>
      <c r="C454" s="14" t="e">
        <f>'APPENDIX A FOR INPUT'!#REF!</f>
        <v>#REF!</v>
      </c>
      <c r="D454" s="13"/>
      <c r="E454" s="13"/>
    </row>
    <row r="455" spans="1:8">
      <c r="A455" s="15"/>
      <c r="B455" s="15"/>
      <c r="C455" s="15"/>
      <c r="D455" s="15"/>
      <c r="E455" s="15"/>
    </row>
    <row r="456" spans="1:8">
      <c r="A456" s="15" t="s">
        <v>342</v>
      </c>
      <c r="B456" s="16">
        <f>'APPENDIX A FOR INPUT'!F381</f>
        <v>8043952</v>
      </c>
      <c r="C456" s="16">
        <f>'APPENDIX A FOR INPUT'!G381</f>
        <v>8261472</v>
      </c>
      <c r="D456" s="16">
        <f>'APPENDIX A FOR INPUT'!G381</f>
        <v>8261472</v>
      </c>
      <c r="E456" s="16">
        <f>'APPENDIX A FOR INPUT'!J381</f>
        <v>8464018</v>
      </c>
    </row>
    <row r="457" spans="1:8">
      <c r="A457" s="15" t="s">
        <v>319</v>
      </c>
      <c r="B457" s="16">
        <f>'APPENDIX A FOR INPUT'!F382</f>
        <v>924</v>
      </c>
      <c r="C457" s="16">
        <f>'APPENDIX A FOR INPUT'!G382</f>
        <v>938</v>
      </c>
      <c r="D457" s="16">
        <f>'APPENDIX A FOR INPUT'!G382</f>
        <v>938</v>
      </c>
      <c r="E457" s="16">
        <f>'APPENDIX A FOR INPUT'!J382</f>
        <v>1200</v>
      </c>
    </row>
    <row r="458" spans="1:8">
      <c r="A458" s="15" t="s">
        <v>405</v>
      </c>
      <c r="B458" s="16"/>
      <c r="C458" s="16"/>
      <c r="D458" s="16">
        <f>'APPENDIX A FOR INPUT'!G383</f>
        <v>152000</v>
      </c>
      <c r="E458" s="16">
        <f>'APPENDIX A FOR INPUT'!J383</f>
        <v>177388</v>
      </c>
    </row>
    <row r="459" spans="1:8">
      <c r="A459" s="15" t="s">
        <v>378</v>
      </c>
      <c r="B459" s="16">
        <f>SUM('APPENDIX A FOR INPUT'!F384:F387)</f>
        <v>1570632</v>
      </c>
      <c r="C459" s="16">
        <f>SUM('APPENDIX A FOR INPUT'!G384:G387)</f>
        <v>1644441</v>
      </c>
      <c r="D459" s="16">
        <f>SUM('APPENDIX A FOR INPUT'!G384:G387)</f>
        <v>1644441</v>
      </c>
      <c r="E459" s="16">
        <f>SUM('APPENDIX A FOR INPUT'!J384:J387)</f>
        <v>1715059</v>
      </c>
    </row>
    <row r="460" spans="1:8">
      <c r="A460" s="16" t="s">
        <v>316</v>
      </c>
      <c r="B460" s="17">
        <f>'APPENDIX A FOR INPUT'!F388</f>
        <v>2552594</v>
      </c>
      <c r="C460" s="17">
        <f>'APPENDIX A FOR INPUT'!G388</f>
        <v>2694331</v>
      </c>
      <c r="D460" s="17">
        <f>'APPENDIX A FOR INPUT'!G388</f>
        <v>2694331</v>
      </c>
      <c r="E460" s="17">
        <f>'APPENDIX A FOR INPUT'!J388</f>
        <v>2779717</v>
      </c>
    </row>
    <row r="461" spans="1:8">
      <c r="A461" s="15" t="s">
        <v>338</v>
      </c>
      <c r="B461" s="16">
        <f>'APPENDIX A FOR INPUT'!F389</f>
        <v>991871</v>
      </c>
      <c r="C461" s="16">
        <f>'APPENDIX A FOR INPUT'!G389</f>
        <v>969035</v>
      </c>
      <c r="D461" s="16">
        <f>'APPENDIX A FOR INPUT'!G389</f>
        <v>969035</v>
      </c>
      <c r="E461" s="16">
        <f>'APPENDIX A FOR INPUT'!J389</f>
        <v>1064232</v>
      </c>
    </row>
    <row r="462" spans="1:8">
      <c r="A462" s="16" t="s">
        <v>317</v>
      </c>
      <c r="B462" s="17">
        <f>'APPENDIX A FOR INPUT'!F390</f>
        <v>72451</v>
      </c>
      <c r="C462" s="17">
        <f>'APPENDIX A FOR INPUT'!G390</f>
        <v>137950</v>
      </c>
      <c r="D462" s="17">
        <f>'APPENDIX A FOR INPUT'!G390</f>
        <v>137950</v>
      </c>
      <c r="E462" s="17">
        <f>'APPENDIX A FOR INPUT'!J390</f>
        <v>153547</v>
      </c>
    </row>
    <row r="463" spans="1:8">
      <c r="A463" s="16" t="s">
        <v>389</v>
      </c>
      <c r="B463" s="17">
        <f>'APPENDIX A FOR INPUT'!F391</f>
        <v>145333</v>
      </c>
      <c r="C463" s="17" t="e">
        <f>'APPENDIX A FOR INPUT'!#REF!</f>
        <v>#REF!</v>
      </c>
      <c r="D463" s="17">
        <f>'APPENDIX A FOR INPUT'!G391</f>
        <v>110582</v>
      </c>
      <c r="E463" s="17">
        <f>'APPENDIX A FOR INPUT'!J391</f>
        <v>246504</v>
      </c>
    </row>
    <row r="464" spans="1:8">
      <c r="A464" s="15" t="s">
        <v>186</v>
      </c>
      <c r="B464" s="16">
        <f>SUM(B456:B463)</f>
        <v>13377757</v>
      </c>
      <c r="C464" s="16" t="e">
        <f>SUM(C456:C463)</f>
        <v>#REF!</v>
      </c>
      <c r="D464" s="16">
        <f>SUM(D456:D463)</f>
        <v>13970749</v>
      </c>
      <c r="E464" s="16">
        <f>SUM(E456:E463)</f>
        <v>14601665</v>
      </c>
      <c r="G464" s="67">
        <f>+E464</f>
        <v>14601665</v>
      </c>
      <c r="H464" s="19">
        <f>D456+D457+D459+D461+D462</f>
        <v>11013836</v>
      </c>
    </row>
    <row r="465" spans="1:7">
      <c r="B465" s="19"/>
      <c r="C465" s="19"/>
      <c r="D465" s="19"/>
      <c r="E465" s="19"/>
    </row>
    <row r="466" spans="1:7" ht="15.75" thickBot="1">
      <c r="B466" s="19"/>
      <c r="C466" s="19"/>
      <c r="D466" s="19"/>
      <c r="E466" s="19"/>
    </row>
    <row r="467" spans="1:7" ht="15.75" thickBot="1">
      <c r="A467" s="64" t="s">
        <v>174</v>
      </c>
      <c r="B467" s="65" t="e">
        <f>+B424+B417+B410+B402+B394+B450+B437+B386+B366+B359+B338+B329+B320+B311+B303+B283+B276+B269+B464+B251+B243+B223+B214+B205+B196+B187+B178+B170+B151+B121+B112+B102+B93+B86+B76+B66+B56+B45+B39+B30+B12</f>
        <v>#REF!</v>
      </c>
      <c r="C467" s="65" t="e">
        <f>+C424+C417+C410+C402+C394+C450+C437+C386+C366+C359+C338+C329+C320+C311+C303+C283+C276+C269+C464+C251+C243+C223+C214+C205+C196+C187+C178+C170+C151+C121+C112+C102+C93+C86+C76+C66+C56+C45+C39+C30+C12</f>
        <v>#REF!</v>
      </c>
      <c r="D467" s="65" t="e">
        <f>+D424+D417+D410+D402+D394+D450+D437+D386+D366+D359+D338+D329+D320+D311+D303+D283+D276+D269+D464+D251+D243+D223+D214+D205+D196+D187+D178+D170+D151+D121+D112+D102+D93+D86+D76+D66+D56+D45+D39+D30+D12</f>
        <v>#REF!</v>
      </c>
      <c r="E467" s="65" t="e">
        <f>+E424+E417+E410+E402+E394+E450+E437+E386+E366+E359+E338+E329+E320+E311+E303+E283+E276+E269+E464+E251+E243+E223+E214+E205+E196+E187+E178+E170+E151+E121+E112+E102+E93+E86+E76+E66+E56+E45+E39+E30+E12</f>
        <v>#REF!</v>
      </c>
      <c r="G467" s="67" t="e">
        <f>+G464+G450+G424</f>
        <v>#REF!</v>
      </c>
    </row>
    <row r="472" spans="1:7">
      <c r="B472" s="19" t="e">
        <f>B12+B30+B39+B45+B56+B66+B76+B86+B93+B102+B112+B121+B151+B170+B178+B187+B196+B205+B214+B223+B243+B251+B269+B276+B283+B303+B311+B320+B329+B338+B359+B366+B386+B394+B402+B410+B417+B424</f>
        <v>#REF!</v>
      </c>
    </row>
  </sheetData>
  <mergeCells count="1">
    <mergeCell ref="A1:E1"/>
  </mergeCells>
  <printOptions horizontalCentered="1"/>
  <pageMargins left="0.25" right="0.25" top="0.75" bottom="0.75" header="0.3" footer="0.3"/>
  <pageSetup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/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ob2FrZTwvVXNlck5hbWU+PERhdGVUaW1lPjUvMS8yMDE4IDI6MDY6MzIgQU08L0RhdGVUaW1lPjxMYWJlbFN0cmluZz5UaGlzIGFydGlmYWN0IGhhcyBubyBjbGFzc2lmaWNhdGlvbi48L0xhYmVsU3RyaW5nPjwvaXRlbT48L2xhYmVsSGlzdG9yeT4=</Value>
</WrappedLabelHistory>
</file>

<file path=customXml/itemProps1.xml><?xml version="1.0" encoding="utf-8"?>
<ds:datastoreItem xmlns:ds="http://schemas.openxmlformats.org/officeDocument/2006/customXml" ds:itemID="{D22F9B07-9124-4123-A8E4-CC61D4DBF7B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42813A7-049A-4E6F-A5FF-4C6D0D7F40E4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Final Page for Print</vt:lpstr>
      <vt:lpstr>APPENDIX A FOR INPUT</vt:lpstr>
      <vt:lpstr>Budget Distribution</vt:lpstr>
      <vt:lpstr>Revenue Sources</vt:lpstr>
      <vt:lpstr>Operating Budget for Print</vt:lpstr>
      <vt:lpstr>'APPENDIX A FOR INPUT'!Print_Area</vt:lpstr>
      <vt:lpstr>'Budget Distribution'!Print_Area</vt:lpstr>
      <vt:lpstr>'Operating Budget for Print'!Print_Area</vt:lpstr>
      <vt:lpstr>'Revenue Sources'!Print_Area</vt:lpstr>
      <vt:lpstr>'APPENDIX A FOR INPUT'!Print_Titles</vt:lpstr>
      <vt:lpstr>'Operating Budget for Print'!Print_Titles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[rtnipcontrolcode:rtnipcontrolcodenone||rtnexportcontrolcountry:rtnexportcontrolcountrynone|rtnexportcontrolcode:rtnexportcontrolcodenone||]</dc:subject>
  <dc:creator>Cathy Doane</dc:creator>
  <cp:lastModifiedBy>Matthew Chabot</cp:lastModifiedBy>
  <cp:lastPrinted>2023-05-09T22:21:15Z</cp:lastPrinted>
  <dcterms:created xsi:type="dcterms:W3CDTF">2015-01-12T16:42:11Z</dcterms:created>
  <dcterms:modified xsi:type="dcterms:W3CDTF">2024-04-23T18:25:02Z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4ef69280-03a4-4861-9f2f-27d6bc3d4eda</vt:lpwstr>
  </property>
  <property fmtid="{D5CDD505-2E9C-101B-9397-08002B2CF9AE}" pid="3" name="bjDocumentSecurityLabel">
    <vt:lpwstr>This artifact has no classification.</vt:lpwstr>
  </property>
  <property fmtid="{D5CDD505-2E9C-101B-9397-08002B2CF9AE}" pid="4" name="rtnexportcontrolcode">
    <vt:lpwstr>rtnexportcontrolcodenone</vt:lpwstr>
  </property>
  <property fmtid="{D5CDD505-2E9C-101B-9397-08002B2CF9AE}" pid="5" name="rtnexportcontrolcountry">
    <vt:lpwstr>rtnexportcontrolcountrynone</vt:lpwstr>
  </property>
  <property fmtid="{D5CDD505-2E9C-101B-9397-08002B2CF9AE}" pid="6" name="rtnipcontrolcode">
    <vt:lpwstr>rtnipcontrolcodenone</vt:lpwstr>
  </property>
  <property fmtid="{D5CDD505-2E9C-101B-9397-08002B2CF9AE}" pid="7" name="bjSaver">
    <vt:lpwstr>qg3X6yYvr+g4TFV2HmFvj7nFTE6dbaM0</vt:lpwstr>
  </property>
  <property fmtid="{D5CDD505-2E9C-101B-9397-08002B2CF9AE}" pid="8" name="bjLabelHistoryID">
    <vt:lpwstr>{742813A7-049A-4E6F-A5FF-4C6D0D7F40E4}</vt:lpwstr>
  </property>
</Properties>
</file>