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SharedData\Budget Files FY2023\"/>
    </mc:Choice>
  </mc:AlternateContent>
  <xr:revisionPtr revIDLastSave="0" documentId="13_ncr:1_{BB2558E3-543C-4602-8823-E2118CAF6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 Page for Print" sheetId="6" r:id="rId1"/>
    <sheet name="APPENDIX A FOR INPUT" sheetId="4" r:id="rId2"/>
    <sheet name="Budget Distribution" sheetId="11" r:id="rId3"/>
    <sheet name="Revenue Sources" sheetId="12" r:id="rId4"/>
    <sheet name="Operating Budget for Print" sheetId="8" r:id="rId5"/>
  </sheets>
  <externalReferences>
    <externalReference r:id="rId6"/>
  </externalReferences>
  <definedNames>
    <definedName name="_xlnm.Print_Area" localSheetId="2">'Budget Distribution'!$E$4:$S$37</definedName>
    <definedName name="_xlnm.Print_Area" localSheetId="4">'Operating Budget for Print'!$A$1:$F$469</definedName>
    <definedName name="_xlnm.Print_Area" localSheetId="3">'Revenue Sources'!$C$9:$N$78</definedName>
    <definedName name="_xlnm.Print_Titles" localSheetId="1">'APPENDIX A FOR INPUT'!$1:$8</definedName>
    <definedName name="_xlnm.Print_Titles" localSheetId="4">'Operating Budget for Print'!$1:$5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4" i="8" l="1"/>
  <c r="E184" i="8"/>
  <c r="E84" i="8" l="1"/>
  <c r="E82" i="8"/>
  <c r="D84" i="8"/>
  <c r="D82" i="8"/>
  <c r="G48" i="6"/>
  <c r="J151" i="4"/>
  <c r="N97" i="4"/>
  <c r="D176" i="8" l="1"/>
  <c r="K395" i="4" l="1"/>
  <c r="K390" i="4"/>
  <c r="K394" i="4"/>
  <c r="K540" i="4"/>
  <c r="K539" i="4"/>
  <c r="K538" i="4"/>
  <c r="K537" i="4"/>
  <c r="K536" i="4"/>
  <c r="K535" i="4"/>
  <c r="K534" i="4"/>
  <c r="K530" i="4"/>
  <c r="K529" i="4"/>
  <c r="K528" i="4"/>
  <c r="K527" i="4"/>
  <c r="K526" i="4"/>
  <c r="K525" i="4"/>
  <c r="K524" i="4"/>
  <c r="K523" i="4"/>
  <c r="K519" i="4"/>
  <c r="K518" i="4"/>
  <c r="K517" i="4"/>
  <c r="K516" i="4"/>
  <c r="K515" i="4"/>
  <c r="K511" i="4"/>
  <c r="K510" i="4"/>
  <c r="K509" i="4"/>
  <c r="K508" i="4"/>
  <c r="K507" i="4"/>
  <c r="K506" i="4"/>
  <c r="K505" i="4"/>
  <c r="K504" i="4"/>
  <c r="K503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4" i="4"/>
  <c r="K473" i="4"/>
  <c r="K472" i="4"/>
  <c r="K471" i="4"/>
  <c r="K470" i="4"/>
  <c r="K469" i="4"/>
  <c r="K464" i="4"/>
  <c r="K463" i="4"/>
  <c r="K462" i="4"/>
  <c r="K461" i="4"/>
  <c r="K460" i="4"/>
  <c r="K459" i="4"/>
  <c r="K458" i="4"/>
  <c r="K457" i="4"/>
  <c r="K456" i="4"/>
  <c r="K455" i="4"/>
  <c r="K454" i="4"/>
  <c r="K449" i="4"/>
  <c r="K448" i="4"/>
  <c r="K443" i="4"/>
  <c r="K442" i="4"/>
  <c r="K441" i="4"/>
  <c r="K440" i="4"/>
  <c r="K439" i="4"/>
  <c r="K438" i="4"/>
  <c r="K434" i="4"/>
  <c r="K433" i="4"/>
  <c r="K428" i="4"/>
  <c r="K427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3" i="4"/>
  <c r="K392" i="4"/>
  <c r="K391" i="4"/>
  <c r="K389" i="4"/>
  <c r="K388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68" i="4"/>
  <c r="K367" i="4"/>
  <c r="K366" i="4"/>
  <c r="K365" i="4"/>
  <c r="K364" i="4"/>
  <c r="K363" i="4"/>
  <c r="K359" i="4"/>
  <c r="K358" i="4"/>
  <c r="K357" i="4"/>
  <c r="K356" i="4"/>
  <c r="K355" i="4"/>
  <c r="K351" i="4"/>
  <c r="K350" i="4"/>
  <c r="K349" i="4"/>
  <c r="K348" i="4"/>
  <c r="K347" i="4"/>
  <c r="K346" i="4"/>
  <c r="K345" i="4"/>
  <c r="K344" i="4"/>
  <c r="K343" i="4"/>
  <c r="K342" i="4"/>
  <c r="K341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4" i="4"/>
  <c r="K223" i="4"/>
  <c r="K222" i="4"/>
  <c r="K221" i="4"/>
  <c r="K220" i="4"/>
  <c r="K219" i="4"/>
  <c r="K218" i="4"/>
  <c r="K217" i="4"/>
  <c r="K213" i="4"/>
  <c r="K212" i="4"/>
  <c r="K211" i="4"/>
  <c r="K207" i="4"/>
  <c r="K206" i="4"/>
  <c r="K205" i="4"/>
  <c r="K201" i="4"/>
  <c r="K200" i="4"/>
  <c r="K196" i="4"/>
  <c r="K195" i="4"/>
  <c r="K190" i="4"/>
  <c r="K189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0" i="4"/>
  <c r="K159" i="4"/>
  <c r="K158" i="4"/>
  <c r="K157" i="4"/>
  <c r="K156" i="4"/>
  <c r="K155" i="4"/>
  <c r="K154" i="4"/>
  <c r="K149" i="4"/>
  <c r="K144" i="4"/>
  <c r="K143" i="4"/>
  <c r="K142" i="4"/>
  <c r="K141" i="4"/>
  <c r="K140" i="4"/>
  <c r="K139" i="4"/>
  <c r="K138" i="4"/>
  <c r="K137" i="4"/>
  <c r="K136" i="4"/>
  <c r="K131" i="4"/>
  <c r="K130" i="4"/>
  <c r="K129" i="4"/>
  <c r="K128" i="4"/>
  <c r="K127" i="4"/>
  <c r="K126" i="4"/>
  <c r="K125" i="4"/>
  <c r="K124" i="4"/>
  <c r="K123" i="4"/>
  <c r="K122" i="4"/>
  <c r="K121" i="4"/>
  <c r="K116" i="4"/>
  <c r="K115" i="4"/>
  <c r="K114" i="4"/>
  <c r="K113" i="4"/>
  <c r="K112" i="4"/>
  <c r="K111" i="4"/>
  <c r="K110" i="4"/>
  <c r="K109" i="4"/>
  <c r="K108" i="4"/>
  <c r="K107" i="4"/>
  <c r="K106" i="4"/>
  <c r="K101" i="4"/>
  <c r="K100" i="4"/>
  <c r="K96" i="4"/>
  <c r="K95" i="4"/>
  <c r="K94" i="4"/>
  <c r="K93" i="4"/>
  <c r="K92" i="4"/>
  <c r="K91" i="4"/>
  <c r="K90" i="4"/>
  <c r="K89" i="4"/>
  <c r="K84" i="4"/>
  <c r="K83" i="4"/>
  <c r="K82" i="4"/>
  <c r="K81" i="4"/>
  <c r="K80" i="4"/>
  <c r="K79" i="4"/>
  <c r="K78" i="4"/>
  <c r="K77" i="4"/>
  <c r="K76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3" i="4"/>
  <c r="K52" i="4"/>
  <c r="K51" i="4"/>
  <c r="K50" i="4"/>
  <c r="K49" i="4"/>
  <c r="K48" i="4"/>
  <c r="K47" i="4"/>
  <c r="K46" i="4"/>
  <c r="K40" i="4"/>
  <c r="K39" i="4"/>
  <c r="K38" i="4"/>
  <c r="K37" i="4"/>
  <c r="K36" i="4"/>
  <c r="K31" i="4"/>
  <c r="K30" i="4"/>
  <c r="K29" i="4"/>
  <c r="K28" i="4"/>
  <c r="K27" i="4"/>
  <c r="K26" i="4"/>
  <c r="K25" i="4"/>
  <c r="K24" i="4"/>
  <c r="K23" i="4"/>
  <c r="K22" i="4"/>
  <c r="K17" i="4"/>
  <c r="K16" i="4"/>
  <c r="K11" i="4"/>
  <c r="J542" i="4"/>
  <c r="J531" i="4"/>
  <c r="J520" i="4"/>
  <c r="J512" i="4"/>
  <c r="J500" i="4"/>
  <c r="J476" i="4"/>
  <c r="J435" i="4"/>
  <c r="J430" i="4"/>
  <c r="J424" i="4"/>
  <c r="J385" i="4"/>
  <c r="H378" i="4"/>
  <c r="J360" i="4"/>
  <c r="J320" i="4" l="1"/>
  <c r="J214" i="4"/>
  <c r="J208" i="4"/>
  <c r="J202" i="4"/>
  <c r="J197" i="4"/>
  <c r="J192" i="4"/>
  <c r="J146" i="4"/>
  <c r="J133" i="4"/>
  <c r="J118" i="4"/>
  <c r="J103" i="4"/>
  <c r="J97" i="4"/>
  <c r="J86" i="4"/>
  <c r="J73" i="4" l="1"/>
  <c r="J42" i="4"/>
  <c r="J33" i="4"/>
  <c r="J451" i="4"/>
  <c r="J445" i="4"/>
  <c r="J369" i="4"/>
  <c r="J55" i="4"/>
  <c r="I499" i="4" l="1"/>
  <c r="M499" i="4"/>
  <c r="G97" i="4"/>
  <c r="I96" i="4"/>
  <c r="M96" i="4"/>
  <c r="J186" i="4" l="1"/>
  <c r="J338" i="4"/>
  <c r="J303" i="4"/>
  <c r="J278" i="4"/>
  <c r="J466" i="4"/>
  <c r="J254" i="4"/>
  <c r="J352" i="4"/>
  <c r="J162" i="4"/>
  <c r="M535" i="4" l="1"/>
  <c r="M536" i="4"/>
  <c r="M537" i="4"/>
  <c r="M538" i="4"/>
  <c r="M539" i="4"/>
  <c r="M540" i="4"/>
  <c r="M534" i="4"/>
  <c r="M524" i="4"/>
  <c r="M525" i="4"/>
  <c r="M526" i="4"/>
  <c r="M527" i="4"/>
  <c r="M528" i="4"/>
  <c r="M529" i="4"/>
  <c r="M523" i="4"/>
  <c r="M516" i="4"/>
  <c r="M520" i="4" s="1"/>
  <c r="M517" i="4"/>
  <c r="M518" i="4"/>
  <c r="M515" i="4"/>
  <c r="K520" i="4"/>
  <c r="M504" i="4"/>
  <c r="M505" i="4"/>
  <c r="M506" i="4"/>
  <c r="M507" i="4"/>
  <c r="M508" i="4"/>
  <c r="M509" i="4"/>
  <c r="M510" i="4"/>
  <c r="M503" i="4"/>
  <c r="M512" i="4" s="1"/>
  <c r="K512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79" i="4"/>
  <c r="M480" i="4"/>
  <c r="M481" i="4"/>
  <c r="M470" i="4"/>
  <c r="M471" i="4"/>
  <c r="M472" i="4"/>
  <c r="M473" i="4"/>
  <c r="M474" i="4"/>
  <c r="M469" i="4"/>
  <c r="M455" i="4"/>
  <c r="M456" i="4"/>
  <c r="M457" i="4"/>
  <c r="M458" i="4"/>
  <c r="M459" i="4"/>
  <c r="M460" i="4"/>
  <c r="M461" i="4"/>
  <c r="M462" i="4"/>
  <c r="M463" i="4"/>
  <c r="M464" i="4"/>
  <c r="M465" i="4"/>
  <c r="M454" i="4"/>
  <c r="M449" i="4"/>
  <c r="M448" i="4"/>
  <c r="M451" i="4" s="1"/>
  <c r="M439" i="4"/>
  <c r="M440" i="4"/>
  <c r="M441" i="4"/>
  <c r="M442" i="4"/>
  <c r="M443" i="4"/>
  <c r="M438" i="4"/>
  <c r="M434" i="4"/>
  <c r="M433" i="4"/>
  <c r="K436" i="4"/>
  <c r="M428" i="4"/>
  <c r="M427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388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72" i="4"/>
  <c r="M364" i="4"/>
  <c r="M365" i="4"/>
  <c r="M366" i="4"/>
  <c r="M367" i="4"/>
  <c r="M368" i="4"/>
  <c r="M363" i="4"/>
  <c r="M356" i="4"/>
  <c r="M357" i="4"/>
  <c r="M358" i="4"/>
  <c r="M359" i="4"/>
  <c r="M355" i="4"/>
  <c r="M342" i="4"/>
  <c r="M352" i="4" s="1"/>
  <c r="M343" i="4"/>
  <c r="M344" i="4"/>
  <c r="M345" i="4"/>
  <c r="M346" i="4"/>
  <c r="M347" i="4"/>
  <c r="M348" i="4"/>
  <c r="M349" i="4"/>
  <c r="M350" i="4"/>
  <c r="M351" i="4"/>
  <c r="M341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23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06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281" i="4"/>
  <c r="M282" i="4"/>
  <c r="M283" i="4"/>
  <c r="M284" i="4"/>
  <c r="M285" i="4"/>
  <c r="M286" i="4"/>
  <c r="M287" i="4"/>
  <c r="M288" i="4"/>
  <c r="M289" i="4"/>
  <c r="M290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57" i="4"/>
  <c r="M218" i="4"/>
  <c r="M219" i="4"/>
  <c r="M220" i="4"/>
  <c r="M221" i="4"/>
  <c r="M222" i="4"/>
  <c r="M223" i="4"/>
  <c r="M224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17" i="4"/>
  <c r="M212" i="4"/>
  <c r="M213" i="4"/>
  <c r="M211" i="4"/>
  <c r="M206" i="4"/>
  <c r="M207" i="4"/>
  <c r="M205" i="4"/>
  <c r="M208" i="4" s="1"/>
  <c r="K208" i="4"/>
  <c r="M201" i="4"/>
  <c r="M200" i="4"/>
  <c r="K202" i="4"/>
  <c r="M196" i="4"/>
  <c r="M195" i="4"/>
  <c r="M197" i="4" s="1"/>
  <c r="K197" i="4"/>
  <c r="M190" i="4"/>
  <c r="M192" i="4" s="1"/>
  <c r="M189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65" i="4"/>
  <c r="M155" i="4"/>
  <c r="M156" i="4"/>
  <c r="M157" i="4"/>
  <c r="M158" i="4"/>
  <c r="M159" i="4"/>
  <c r="M160" i="4"/>
  <c r="M154" i="4"/>
  <c r="M151" i="4"/>
  <c r="M149" i="4"/>
  <c r="K151" i="4"/>
  <c r="M137" i="4"/>
  <c r="M138" i="4"/>
  <c r="M139" i="4"/>
  <c r="M140" i="4"/>
  <c r="M141" i="4"/>
  <c r="M142" i="4"/>
  <c r="M143" i="4"/>
  <c r="M144" i="4"/>
  <c r="M136" i="4"/>
  <c r="M122" i="4"/>
  <c r="M123" i="4"/>
  <c r="M124" i="4"/>
  <c r="M125" i="4"/>
  <c r="M126" i="4"/>
  <c r="M127" i="4"/>
  <c r="M128" i="4"/>
  <c r="M129" i="4"/>
  <c r="M130" i="4"/>
  <c r="M131" i="4"/>
  <c r="M121" i="4"/>
  <c r="M107" i="4"/>
  <c r="M108" i="4"/>
  <c r="M109" i="4"/>
  <c r="M110" i="4"/>
  <c r="M111" i="4"/>
  <c r="M112" i="4"/>
  <c r="M113" i="4"/>
  <c r="M114" i="4"/>
  <c r="M115" i="4"/>
  <c r="M116" i="4"/>
  <c r="M106" i="4"/>
  <c r="M101" i="4"/>
  <c r="M100" i="4"/>
  <c r="M103" i="4" s="1"/>
  <c r="K103" i="4"/>
  <c r="M90" i="4"/>
  <c r="M91" i="4"/>
  <c r="M92" i="4"/>
  <c r="M93" i="4"/>
  <c r="M94" i="4"/>
  <c r="M95" i="4"/>
  <c r="M89" i="4"/>
  <c r="M77" i="4"/>
  <c r="M78" i="4"/>
  <c r="M79" i="4"/>
  <c r="M80" i="4"/>
  <c r="M81" i="4"/>
  <c r="M82" i="4"/>
  <c r="M83" i="4"/>
  <c r="M84" i="4"/>
  <c r="M76" i="4"/>
  <c r="M59" i="4"/>
  <c r="M58" i="4"/>
  <c r="M60" i="4"/>
  <c r="M61" i="4"/>
  <c r="M62" i="4"/>
  <c r="M63" i="4"/>
  <c r="M64" i="4"/>
  <c r="M65" i="4"/>
  <c r="M66" i="4"/>
  <c r="M67" i="4"/>
  <c r="M68" i="4"/>
  <c r="M69" i="4"/>
  <c r="M70" i="4"/>
  <c r="M71" i="4"/>
  <c r="M47" i="4"/>
  <c r="M48" i="4"/>
  <c r="M49" i="4"/>
  <c r="M50" i="4"/>
  <c r="M51" i="4"/>
  <c r="M52" i="4"/>
  <c r="M53" i="4"/>
  <c r="M46" i="4"/>
  <c r="M37" i="4"/>
  <c r="M38" i="4"/>
  <c r="M39" i="4"/>
  <c r="M40" i="4"/>
  <c r="M36" i="4"/>
  <c r="M23" i="4"/>
  <c r="M24" i="4"/>
  <c r="M25" i="4"/>
  <c r="M26" i="4"/>
  <c r="M27" i="4"/>
  <c r="M28" i="4"/>
  <c r="M29" i="4"/>
  <c r="M30" i="4"/>
  <c r="M31" i="4"/>
  <c r="M22" i="4"/>
  <c r="M17" i="4"/>
  <c r="M19" i="4" s="1"/>
  <c r="M16" i="4"/>
  <c r="M11" i="4"/>
  <c r="M13" i="4" s="1"/>
  <c r="O11" i="4"/>
  <c r="J19" i="4"/>
  <c r="J546" i="4" s="1"/>
  <c r="F47" i="6" s="1"/>
  <c r="K13" i="4"/>
  <c r="J13" i="4"/>
  <c r="D6" i="12"/>
  <c r="D5" i="12"/>
  <c r="D4" i="12"/>
  <c r="D3" i="12"/>
  <c r="M214" i="4" l="1"/>
  <c r="M202" i="4"/>
  <c r="M435" i="4"/>
  <c r="M33" i="4"/>
  <c r="K192" i="4"/>
  <c r="M542" i="4"/>
  <c r="K542" i="4"/>
  <c r="K531" i="4"/>
  <c r="M531" i="4"/>
  <c r="K214" i="4"/>
  <c r="K97" i="4"/>
  <c r="K33" i="4"/>
  <c r="K451" i="4"/>
  <c r="K445" i="4"/>
  <c r="M445" i="4"/>
  <c r="K369" i="4"/>
  <c r="M369" i="4"/>
  <c r="K118" i="4"/>
  <c r="M118" i="4"/>
  <c r="M55" i="4"/>
  <c r="K55" i="4"/>
  <c r="K19" i="4"/>
  <c r="K500" i="4"/>
  <c r="M500" i="4"/>
  <c r="M476" i="4"/>
  <c r="K476" i="4"/>
  <c r="M430" i="4"/>
  <c r="K430" i="4"/>
  <c r="K424" i="4"/>
  <c r="M424" i="4"/>
  <c r="M360" i="4"/>
  <c r="K360" i="4"/>
  <c r="M146" i="4"/>
  <c r="K146" i="4"/>
  <c r="M133" i="4"/>
  <c r="K133" i="4"/>
  <c r="M97" i="4"/>
  <c r="M86" i="4"/>
  <c r="K86" i="4"/>
  <c r="M73" i="4"/>
  <c r="K73" i="4"/>
  <c r="M42" i="4"/>
  <c r="K42" i="4"/>
  <c r="M385" i="4"/>
  <c r="K466" i="4"/>
  <c r="M466" i="4"/>
  <c r="M303" i="4"/>
  <c r="K303" i="4"/>
  <c r="M278" i="4"/>
  <c r="K278" i="4"/>
  <c r="M320" i="4"/>
  <c r="K320" i="4"/>
  <c r="M186" i="4"/>
  <c r="K186" i="4"/>
  <c r="K338" i="4"/>
  <c r="M338" i="4"/>
  <c r="K254" i="4"/>
  <c r="M254" i="4"/>
  <c r="K352" i="4"/>
  <c r="K162" i="4"/>
  <c r="M162" i="4"/>
  <c r="D7" i="12"/>
  <c r="K385" i="4"/>
  <c r="K546" i="4" l="1"/>
  <c r="M546" i="4"/>
  <c r="H27" i="4"/>
  <c r="H31" i="4"/>
  <c r="B35" i="6"/>
  <c r="B194" i="8"/>
  <c r="B384" i="8"/>
  <c r="B458" i="8"/>
  <c r="F28" i="6"/>
  <c r="G28" i="6"/>
  <c r="O374" i="4"/>
  <c r="O375" i="4"/>
  <c r="N512" i="4"/>
  <c r="N451" i="4"/>
  <c r="E385" i="4"/>
  <c r="G360" i="4"/>
  <c r="F46" i="6" l="1"/>
  <c r="G46" i="6"/>
  <c r="F542" i="4"/>
  <c r="F531" i="4"/>
  <c r="F520" i="4"/>
  <c r="F512" i="4"/>
  <c r="F500" i="4"/>
  <c r="F476" i="4"/>
  <c r="F466" i="4"/>
  <c r="F451" i="4"/>
  <c r="F445" i="4"/>
  <c r="F435" i="4"/>
  <c r="F430" i="4"/>
  <c r="F424" i="4"/>
  <c r="F385" i="4"/>
  <c r="F369" i="4"/>
  <c r="F360" i="4"/>
  <c r="F341" i="4"/>
  <c r="F352" i="4" s="1"/>
  <c r="F338" i="4"/>
  <c r="F320" i="4"/>
  <c r="F303" i="4"/>
  <c r="F278" i="4"/>
  <c r="F254" i="4"/>
  <c r="F208" i="4"/>
  <c r="F202" i="4"/>
  <c r="F197" i="4"/>
  <c r="F192" i="4"/>
  <c r="F186" i="4"/>
  <c r="F162" i="4"/>
  <c r="F151" i="4"/>
  <c r="F146" i="4"/>
  <c r="F133" i="4"/>
  <c r="F118" i="4"/>
  <c r="F103" i="4"/>
  <c r="F97" i="4"/>
  <c r="F86" i="4"/>
  <c r="F73" i="4"/>
  <c r="F55" i="4"/>
  <c r="F42" i="4"/>
  <c r="F33" i="4"/>
  <c r="F19" i="4"/>
  <c r="F13" i="4"/>
  <c r="E542" i="4"/>
  <c r="E531" i="4"/>
  <c r="E520" i="4"/>
  <c r="E512" i="4"/>
  <c r="E500" i="4"/>
  <c r="E476" i="4"/>
  <c r="E466" i="4"/>
  <c r="E451" i="4"/>
  <c r="E445" i="4"/>
  <c r="E435" i="4"/>
  <c r="E430" i="4"/>
  <c r="E424" i="4"/>
  <c r="E369" i="4"/>
  <c r="E360" i="4"/>
  <c r="E352" i="4"/>
  <c r="E338" i="4"/>
  <c r="E320" i="4"/>
  <c r="E303" i="4"/>
  <c r="E278" i="4"/>
  <c r="E254" i="4"/>
  <c r="E214" i="4"/>
  <c r="E208" i="4"/>
  <c r="E202" i="4"/>
  <c r="E197" i="4"/>
  <c r="E192" i="4"/>
  <c r="E186" i="4"/>
  <c r="E162" i="4"/>
  <c r="E151" i="4"/>
  <c r="E146" i="4"/>
  <c r="E133" i="4"/>
  <c r="E118" i="4"/>
  <c r="E103" i="4"/>
  <c r="E97" i="4"/>
  <c r="E86" i="4"/>
  <c r="E73" i="4"/>
  <c r="E55" i="4"/>
  <c r="E42" i="4"/>
  <c r="E33" i="4"/>
  <c r="E19" i="4"/>
  <c r="E13" i="4"/>
  <c r="E546" i="4" l="1"/>
  <c r="F211" i="4"/>
  <c r="F214" i="4" s="1"/>
  <c r="F546" i="4" s="1"/>
  <c r="D5" i="8" l="1"/>
  <c r="B3" i="8"/>
  <c r="E458" i="8"/>
  <c r="D458" i="8"/>
  <c r="E384" i="8" l="1"/>
  <c r="D384" i="8"/>
  <c r="E195" i="8"/>
  <c r="D195" i="8"/>
  <c r="O367" i="4"/>
  <c r="H367" i="4" l="1"/>
  <c r="I367" i="4"/>
  <c r="I341" i="4" l="1"/>
  <c r="I78" i="4"/>
  <c r="I80" i="4"/>
  <c r="I83" i="4"/>
  <c r="H90" i="4"/>
  <c r="I92" i="4"/>
  <c r="I93" i="4"/>
  <c r="C109" i="8"/>
  <c r="I127" i="4"/>
  <c r="I126" i="4"/>
  <c r="H128" i="4"/>
  <c r="H91" i="4"/>
  <c r="I82" i="4"/>
  <c r="I76" i="4"/>
  <c r="D416" i="8"/>
  <c r="I464" i="4"/>
  <c r="I539" i="4"/>
  <c r="I538" i="4"/>
  <c r="I537" i="4"/>
  <c r="I536" i="4"/>
  <c r="I535" i="4"/>
  <c r="I534" i="4"/>
  <c r="I528" i="4"/>
  <c r="I527" i="4"/>
  <c r="I526" i="4"/>
  <c r="I525" i="4"/>
  <c r="I524" i="4"/>
  <c r="I523" i="4"/>
  <c r="I518" i="4"/>
  <c r="I510" i="4"/>
  <c r="I509" i="4"/>
  <c r="I508" i="4"/>
  <c r="I507" i="4"/>
  <c r="I506" i="4"/>
  <c r="I505" i="4"/>
  <c r="I504" i="4"/>
  <c r="I503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4" i="4"/>
  <c r="I473" i="4"/>
  <c r="I472" i="4"/>
  <c r="I471" i="4"/>
  <c r="I470" i="4"/>
  <c r="I469" i="4"/>
  <c r="I463" i="4"/>
  <c r="I462" i="4"/>
  <c r="I461" i="4"/>
  <c r="I460" i="4"/>
  <c r="I459" i="4"/>
  <c r="I458" i="4"/>
  <c r="I457" i="4"/>
  <c r="I456" i="4"/>
  <c r="I455" i="4"/>
  <c r="I454" i="4"/>
  <c r="I448" i="4"/>
  <c r="I443" i="4"/>
  <c r="I442" i="4"/>
  <c r="I441" i="4"/>
  <c r="I440" i="4"/>
  <c r="I439" i="4"/>
  <c r="I438" i="4"/>
  <c r="I433" i="4"/>
  <c r="I428" i="4"/>
  <c r="I427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2" i="4"/>
  <c r="I381" i="4"/>
  <c r="I380" i="4"/>
  <c r="I379" i="4"/>
  <c r="I376" i="4"/>
  <c r="I375" i="4"/>
  <c r="I374" i="4"/>
  <c r="I373" i="4"/>
  <c r="I372" i="4"/>
  <c r="I368" i="4"/>
  <c r="I366" i="4"/>
  <c r="I365" i="4"/>
  <c r="I364" i="4"/>
  <c r="I363" i="4"/>
  <c r="I356" i="4"/>
  <c r="I355" i="4"/>
  <c r="I348" i="4"/>
  <c r="I347" i="4"/>
  <c r="I346" i="4"/>
  <c r="I345" i="4"/>
  <c r="I344" i="4"/>
  <c r="I343" i="4"/>
  <c r="I342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4" i="4"/>
  <c r="I223" i="4"/>
  <c r="I222" i="4"/>
  <c r="I221" i="4"/>
  <c r="I220" i="4"/>
  <c r="I219" i="4"/>
  <c r="I218" i="4"/>
  <c r="I217" i="4"/>
  <c r="I205" i="4"/>
  <c r="I200" i="4"/>
  <c r="I190" i="4"/>
  <c r="I189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0" i="4"/>
  <c r="I159" i="4"/>
  <c r="I158" i="4"/>
  <c r="I157" i="4"/>
  <c r="I156" i="4"/>
  <c r="I155" i="4"/>
  <c r="I154" i="4"/>
  <c r="I149" i="4"/>
  <c r="I144" i="4"/>
  <c r="I143" i="4"/>
  <c r="I142" i="4"/>
  <c r="I141" i="4"/>
  <c r="I140" i="4"/>
  <c r="I139" i="4"/>
  <c r="I138" i="4"/>
  <c r="I137" i="4"/>
  <c r="I136" i="4"/>
  <c r="I131" i="4"/>
  <c r="I130" i="4"/>
  <c r="I129" i="4"/>
  <c r="I128" i="4"/>
  <c r="I125" i="4"/>
  <c r="I124" i="4"/>
  <c r="I123" i="4"/>
  <c r="I122" i="4"/>
  <c r="I121" i="4"/>
  <c r="I116" i="4"/>
  <c r="I115" i="4"/>
  <c r="I114" i="4"/>
  <c r="I113" i="4"/>
  <c r="I112" i="4"/>
  <c r="I111" i="4"/>
  <c r="I110" i="4"/>
  <c r="I109" i="4"/>
  <c r="I108" i="4"/>
  <c r="I107" i="4"/>
  <c r="I106" i="4"/>
  <c r="I100" i="4"/>
  <c r="I94" i="4"/>
  <c r="I91" i="4"/>
  <c r="I90" i="4"/>
  <c r="I89" i="4"/>
  <c r="I84" i="4"/>
  <c r="I81" i="4"/>
  <c r="I79" i="4"/>
  <c r="I77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3" i="4"/>
  <c r="I52" i="4"/>
  <c r="I51" i="4"/>
  <c r="I50" i="4"/>
  <c r="I49" i="4"/>
  <c r="I48" i="4"/>
  <c r="I47" i="4"/>
  <c r="I46" i="4"/>
  <c r="I40" i="4"/>
  <c r="I39" i="4"/>
  <c r="I38" i="4"/>
  <c r="I37" i="4"/>
  <c r="I36" i="4"/>
  <c r="I31" i="4"/>
  <c r="I30" i="4"/>
  <c r="I29" i="4"/>
  <c r="I28" i="4"/>
  <c r="I27" i="4"/>
  <c r="I26" i="4"/>
  <c r="I24" i="4"/>
  <c r="I23" i="4"/>
  <c r="I22" i="4"/>
  <c r="I17" i="4"/>
  <c r="I16" i="4"/>
  <c r="I11" i="4"/>
  <c r="G369" i="4"/>
  <c r="H541" i="4"/>
  <c r="H540" i="4"/>
  <c r="H539" i="4"/>
  <c r="H538" i="4"/>
  <c r="H537" i="4"/>
  <c r="H536" i="4"/>
  <c r="H535" i="4"/>
  <c r="H534" i="4"/>
  <c r="H530" i="4"/>
  <c r="H529" i="4"/>
  <c r="H528" i="4"/>
  <c r="H527" i="4"/>
  <c r="H526" i="4"/>
  <c r="H525" i="4"/>
  <c r="H524" i="4"/>
  <c r="H523" i="4"/>
  <c r="H519" i="4"/>
  <c r="H518" i="4"/>
  <c r="H517" i="4"/>
  <c r="H516" i="4"/>
  <c r="H515" i="4"/>
  <c r="H511" i="4"/>
  <c r="H510" i="4"/>
  <c r="H509" i="4"/>
  <c r="H508" i="4"/>
  <c r="H507" i="4"/>
  <c r="H506" i="4"/>
  <c r="H505" i="4"/>
  <c r="H504" i="4"/>
  <c r="H503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5" i="4"/>
  <c r="H474" i="4"/>
  <c r="H473" i="4"/>
  <c r="H472" i="4"/>
  <c r="H471" i="4"/>
  <c r="H470" i="4"/>
  <c r="H469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0" i="4"/>
  <c r="H449" i="4"/>
  <c r="H448" i="4"/>
  <c r="H444" i="4"/>
  <c r="H443" i="4"/>
  <c r="H442" i="4"/>
  <c r="H441" i="4"/>
  <c r="H440" i="4"/>
  <c r="H439" i="4"/>
  <c r="H438" i="4"/>
  <c r="H434" i="4"/>
  <c r="H433" i="4"/>
  <c r="H429" i="4"/>
  <c r="H428" i="4"/>
  <c r="H427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4" i="4"/>
  <c r="H383" i="4"/>
  <c r="H382" i="4"/>
  <c r="H381" i="4"/>
  <c r="H380" i="4"/>
  <c r="H379" i="4"/>
  <c r="H376" i="4"/>
  <c r="H375" i="4"/>
  <c r="H374" i="4"/>
  <c r="H373" i="4"/>
  <c r="H372" i="4"/>
  <c r="H368" i="4"/>
  <c r="H366" i="4"/>
  <c r="H365" i="4"/>
  <c r="H364" i="4"/>
  <c r="H363" i="4"/>
  <c r="H359" i="4"/>
  <c r="H358" i="4"/>
  <c r="H357" i="4"/>
  <c r="H356" i="4"/>
  <c r="H355" i="4"/>
  <c r="H351" i="4"/>
  <c r="H350" i="4"/>
  <c r="H349" i="4"/>
  <c r="H348" i="4"/>
  <c r="H347" i="4"/>
  <c r="H346" i="4"/>
  <c r="H345" i="4"/>
  <c r="H344" i="4"/>
  <c r="H343" i="4"/>
  <c r="H342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4" i="4"/>
  <c r="H223" i="4"/>
  <c r="H222" i="4"/>
  <c r="H221" i="4"/>
  <c r="H220" i="4"/>
  <c r="H219" i="4"/>
  <c r="H218" i="4"/>
  <c r="H217" i="4"/>
  <c r="H213" i="4"/>
  <c r="H207" i="4"/>
  <c r="H206" i="4"/>
  <c r="H205" i="4"/>
  <c r="H201" i="4"/>
  <c r="H200" i="4"/>
  <c r="H196" i="4"/>
  <c r="H191" i="4"/>
  <c r="H190" i="4"/>
  <c r="H189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1" i="4"/>
  <c r="H160" i="4"/>
  <c r="H159" i="4"/>
  <c r="H158" i="4"/>
  <c r="H157" i="4"/>
  <c r="H156" i="4"/>
  <c r="H155" i="4"/>
  <c r="H154" i="4"/>
  <c r="H150" i="4"/>
  <c r="H149" i="4"/>
  <c r="H145" i="4"/>
  <c r="H144" i="4"/>
  <c r="H143" i="4"/>
  <c r="H142" i="4"/>
  <c r="H141" i="4"/>
  <c r="H140" i="4"/>
  <c r="H139" i="4"/>
  <c r="H138" i="4"/>
  <c r="H137" i="4"/>
  <c r="H136" i="4"/>
  <c r="H132" i="4"/>
  <c r="H131" i="4"/>
  <c r="H130" i="4"/>
  <c r="H129" i="4"/>
  <c r="H127" i="4"/>
  <c r="H126" i="4"/>
  <c r="H125" i="4"/>
  <c r="H124" i="4"/>
  <c r="H123" i="4"/>
  <c r="H121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2" i="4"/>
  <c r="H101" i="4"/>
  <c r="H100" i="4"/>
  <c r="H96" i="4"/>
  <c r="H94" i="4"/>
  <c r="H89" i="4"/>
  <c r="H85" i="4"/>
  <c r="H84" i="4"/>
  <c r="H83" i="4"/>
  <c r="H82" i="4"/>
  <c r="H81" i="4"/>
  <c r="H80" i="4"/>
  <c r="H79" i="4"/>
  <c r="H78" i="4"/>
  <c r="H77" i="4"/>
  <c r="H76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4" i="4"/>
  <c r="H53" i="4"/>
  <c r="H52" i="4"/>
  <c r="H51" i="4"/>
  <c r="H50" i="4"/>
  <c r="H49" i="4"/>
  <c r="H48" i="4"/>
  <c r="H47" i="4"/>
  <c r="H46" i="4"/>
  <c r="H41" i="4"/>
  <c r="H40" i="4"/>
  <c r="H39" i="4"/>
  <c r="H38" i="4"/>
  <c r="H37" i="4"/>
  <c r="H36" i="4"/>
  <c r="H30" i="4"/>
  <c r="H29" i="4"/>
  <c r="H28" i="4"/>
  <c r="H26" i="4"/>
  <c r="H24" i="4"/>
  <c r="H23" i="4"/>
  <c r="H22" i="4"/>
  <c r="H17" i="4"/>
  <c r="H16" i="4"/>
  <c r="H11" i="4"/>
  <c r="B37" i="8"/>
  <c r="B36" i="8"/>
  <c r="B38" i="8"/>
  <c r="G33" i="6"/>
  <c r="G32" i="6"/>
  <c r="G31" i="6"/>
  <c r="G30" i="6"/>
  <c r="G29" i="6"/>
  <c r="D463" i="8"/>
  <c r="B463" i="8"/>
  <c r="D336" i="8"/>
  <c r="B336" i="8"/>
  <c r="B241" i="8"/>
  <c r="D185" i="8"/>
  <c r="B185" i="8"/>
  <c r="D108" i="8"/>
  <c r="B108" i="8"/>
  <c r="D63" i="8"/>
  <c r="B63" i="8"/>
  <c r="B62" i="8"/>
  <c r="B82" i="8"/>
  <c r="D462" i="8"/>
  <c r="D461" i="8"/>
  <c r="D460" i="8"/>
  <c r="D459" i="8"/>
  <c r="D457" i="8"/>
  <c r="D456" i="8"/>
  <c r="D449" i="8"/>
  <c r="D448" i="8"/>
  <c r="D447" i="8"/>
  <c r="D446" i="8"/>
  <c r="D445" i="8"/>
  <c r="D444" i="8"/>
  <c r="D443" i="8"/>
  <c r="C456" i="8"/>
  <c r="C457" i="8"/>
  <c r="C459" i="8"/>
  <c r="C460" i="8"/>
  <c r="C461" i="8"/>
  <c r="C462" i="8"/>
  <c r="C463" i="8"/>
  <c r="C443" i="8"/>
  <c r="C444" i="8"/>
  <c r="C445" i="8"/>
  <c r="C446" i="8"/>
  <c r="C447" i="8"/>
  <c r="C448" i="8"/>
  <c r="C449" i="8"/>
  <c r="D436" i="8"/>
  <c r="D435" i="8"/>
  <c r="D434" i="8"/>
  <c r="D433" i="8"/>
  <c r="D432" i="8"/>
  <c r="D431" i="8"/>
  <c r="D430" i="8"/>
  <c r="C430" i="8"/>
  <c r="C431" i="8"/>
  <c r="C432" i="8"/>
  <c r="C433" i="8"/>
  <c r="C434" i="8"/>
  <c r="C435" i="8"/>
  <c r="C436" i="8"/>
  <c r="D423" i="8"/>
  <c r="D409" i="8"/>
  <c r="C423" i="8"/>
  <c r="C409" i="8"/>
  <c r="D401" i="8"/>
  <c r="D400" i="8"/>
  <c r="D393" i="8"/>
  <c r="D385" i="8"/>
  <c r="C385" i="8"/>
  <c r="B385" i="8"/>
  <c r="D392" i="8"/>
  <c r="D383" i="8"/>
  <c r="D382" i="8"/>
  <c r="D365" i="8"/>
  <c r="C400" i="8"/>
  <c r="C401" i="8"/>
  <c r="C392" i="8"/>
  <c r="C393" i="8"/>
  <c r="C382" i="8"/>
  <c r="C383" i="8"/>
  <c r="C384" i="8"/>
  <c r="C365" i="8"/>
  <c r="D358" i="8"/>
  <c r="D337" i="8"/>
  <c r="D335" i="8"/>
  <c r="D328" i="8"/>
  <c r="D327" i="8"/>
  <c r="D326" i="8"/>
  <c r="C358" i="8"/>
  <c r="C335" i="8"/>
  <c r="C336" i="8"/>
  <c r="C337" i="8"/>
  <c r="C326" i="8"/>
  <c r="C327" i="8"/>
  <c r="C328" i="8"/>
  <c r="D319" i="8"/>
  <c r="D318" i="8"/>
  <c r="D317" i="8"/>
  <c r="D310" i="8"/>
  <c r="D309" i="8"/>
  <c r="D302" i="8"/>
  <c r="D301" i="8"/>
  <c r="D282" i="8"/>
  <c r="C317" i="8"/>
  <c r="C318" i="8"/>
  <c r="C319" i="8"/>
  <c r="C309" i="8"/>
  <c r="C310" i="8"/>
  <c r="C301" i="8"/>
  <c r="C302" i="8"/>
  <c r="C282" i="8"/>
  <c r="D275" i="8"/>
  <c r="D268" i="8"/>
  <c r="D267" i="8"/>
  <c r="D266" i="8"/>
  <c r="D265" i="8"/>
  <c r="D250" i="8"/>
  <c r="D249" i="8"/>
  <c r="C275" i="8"/>
  <c r="C265" i="8"/>
  <c r="C266" i="8"/>
  <c r="C267" i="8"/>
  <c r="C268" i="8"/>
  <c r="C249" i="8"/>
  <c r="C250" i="8"/>
  <c r="D242" i="8"/>
  <c r="D222" i="8"/>
  <c r="D221" i="8"/>
  <c r="D220" i="8"/>
  <c r="D213" i="8"/>
  <c r="D212" i="8"/>
  <c r="D211" i="8"/>
  <c r="C241" i="8"/>
  <c r="C242" i="8"/>
  <c r="C220" i="8"/>
  <c r="C221" i="8"/>
  <c r="C222" i="8"/>
  <c r="C211" i="8"/>
  <c r="C212" i="8"/>
  <c r="C213" i="8"/>
  <c r="D204" i="8"/>
  <c r="D203" i="8"/>
  <c r="D202" i="8"/>
  <c r="D194" i="8"/>
  <c r="D193" i="8"/>
  <c r="D186" i="8"/>
  <c r="C202" i="8"/>
  <c r="C203" i="8"/>
  <c r="C204" i="8"/>
  <c r="C193" i="8"/>
  <c r="C194" i="8"/>
  <c r="C195" i="8"/>
  <c r="C184" i="8"/>
  <c r="C185" i="8"/>
  <c r="C186" i="8"/>
  <c r="D177" i="8"/>
  <c r="D169" i="8"/>
  <c r="D168" i="8"/>
  <c r="D150" i="8"/>
  <c r="D120" i="8"/>
  <c r="D119" i="8"/>
  <c r="D118" i="8"/>
  <c r="C176" i="8"/>
  <c r="C177" i="8"/>
  <c r="C168" i="8"/>
  <c r="C169" i="8"/>
  <c r="C150" i="8"/>
  <c r="C118" i="8"/>
  <c r="C119" i="8"/>
  <c r="C120" i="8"/>
  <c r="D111" i="8"/>
  <c r="D101" i="8"/>
  <c r="D100" i="8"/>
  <c r="D99" i="8"/>
  <c r="D92" i="8"/>
  <c r="C108" i="8"/>
  <c r="C111" i="8"/>
  <c r="C99" i="8"/>
  <c r="C100" i="8"/>
  <c r="C101" i="8"/>
  <c r="C92" i="8"/>
  <c r="D83" i="8"/>
  <c r="D75" i="8"/>
  <c r="D74" i="8"/>
  <c r="D73" i="8"/>
  <c r="D72" i="8"/>
  <c r="D65" i="8"/>
  <c r="D64" i="8"/>
  <c r="D62" i="8"/>
  <c r="C82" i="8"/>
  <c r="C83" i="8"/>
  <c r="C84" i="8"/>
  <c r="C72" i="8"/>
  <c r="C73" i="8"/>
  <c r="C74" i="8"/>
  <c r="C75" i="8"/>
  <c r="C62" i="8"/>
  <c r="C63" i="8"/>
  <c r="C64" i="8"/>
  <c r="C65" i="8"/>
  <c r="D55" i="8"/>
  <c r="D54" i="8"/>
  <c r="D53" i="8"/>
  <c r="D44" i="8"/>
  <c r="C53" i="8"/>
  <c r="C54" i="8"/>
  <c r="C55" i="8"/>
  <c r="C44" i="8"/>
  <c r="D38" i="8"/>
  <c r="C38" i="8"/>
  <c r="D37" i="8"/>
  <c r="D36" i="8"/>
  <c r="D29" i="8"/>
  <c r="D28" i="8"/>
  <c r="D11" i="8"/>
  <c r="B462" i="8"/>
  <c r="B461" i="8"/>
  <c r="B460" i="8"/>
  <c r="B457" i="8"/>
  <c r="B456" i="8"/>
  <c r="B449" i="8"/>
  <c r="B448" i="8"/>
  <c r="B447" i="8"/>
  <c r="B446" i="8"/>
  <c r="B445" i="8"/>
  <c r="B444" i="8"/>
  <c r="B443" i="8"/>
  <c r="B436" i="8"/>
  <c r="B435" i="8"/>
  <c r="B434" i="8"/>
  <c r="B433" i="8"/>
  <c r="B432" i="8"/>
  <c r="B431" i="8"/>
  <c r="B430" i="8"/>
  <c r="B423" i="8"/>
  <c r="B401" i="8"/>
  <c r="B400" i="8"/>
  <c r="B393" i="8"/>
  <c r="B392" i="8"/>
  <c r="B383" i="8"/>
  <c r="B382" i="8"/>
  <c r="B365" i="8"/>
  <c r="B358" i="8"/>
  <c r="B337" i="8"/>
  <c r="B335" i="8"/>
  <c r="B328" i="8"/>
  <c r="B327" i="8"/>
  <c r="B326" i="8"/>
  <c r="B319" i="8"/>
  <c r="B318" i="8"/>
  <c r="B317" i="8"/>
  <c r="B310" i="8"/>
  <c r="B309" i="8"/>
  <c r="B302" i="8"/>
  <c r="B301" i="8"/>
  <c r="B282" i="8"/>
  <c r="B275" i="8"/>
  <c r="B268" i="8"/>
  <c r="B267" i="8"/>
  <c r="B266" i="8"/>
  <c r="B265" i="8"/>
  <c r="B250" i="8"/>
  <c r="B249" i="8"/>
  <c r="B242" i="8"/>
  <c r="B222" i="8"/>
  <c r="B221" i="8"/>
  <c r="B220" i="8"/>
  <c r="B213" i="8"/>
  <c r="B212" i="8"/>
  <c r="B211" i="8"/>
  <c r="B214" i="8" s="1"/>
  <c r="B204" i="8"/>
  <c r="B203" i="8"/>
  <c r="B202" i="8"/>
  <c r="B195" i="8"/>
  <c r="B193" i="8"/>
  <c r="B196" i="8" s="1"/>
  <c r="B186" i="8"/>
  <c r="B184" i="8"/>
  <c r="B177" i="8"/>
  <c r="B176" i="8"/>
  <c r="B169" i="8"/>
  <c r="B168" i="8"/>
  <c r="B170" i="8" s="1"/>
  <c r="B150" i="8"/>
  <c r="B151" i="8" s="1"/>
  <c r="B120" i="8"/>
  <c r="B119" i="8"/>
  <c r="B118" i="8"/>
  <c r="B111" i="8"/>
  <c r="B110" i="8"/>
  <c r="B109" i="8"/>
  <c r="B101" i="8"/>
  <c r="B100" i="8"/>
  <c r="B99" i="8"/>
  <c r="B92" i="8"/>
  <c r="B93" i="8" s="1"/>
  <c r="B85" i="8"/>
  <c r="B84" i="8"/>
  <c r="B83" i="8"/>
  <c r="B75" i="8"/>
  <c r="B74" i="8"/>
  <c r="B73" i="8"/>
  <c r="B72" i="8"/>
  <c r="B65" i="8"/>
  <c r="B64" i="8"/>
  <c r="B55" i="8"/>
  <c r="B54" i="8"/>
  <c r="B53" i="8"/>
  <c r="B44" i="8"/>
  <c r="B45" i="8" s="1"/>
  <c r="B29" i="8"/>
  <c r="B28" i="8"/>
  <c r="B11" i="8"/>
  <c r="F33" i="6"/>
  <c r="F32" i="6"/>
  <c r="F31" i="6"/>
  <c r="F30" i="6"/>
  <c r="F29" i="6"/>
  <c r="B102" i="8" l="1"/>
  <c r="B121" i="8"/>
  <c r="B178" i="8"/>
  <c r="B205" i="8"/>
  <c r="B76" i="8"/>
  <c r="B86" i="8"/>
  <c r="B251" i="8"/>
  <c r="B112" i="8"/>
  <c r="B56" i="8"/>
  <c r="B223" i="8"/>
  <c r="B66" i="8"/>
  <c r="B39" i="8"/>
  <c r="B187" i="8"/>
  <c r="B243" i="8"/>
  <c r="H341" i="4"/>
  <c r="D241" i="8"/>
  <c r="H92" i="4"/>
  <c r="D109" i="8"/>
  <c r="H122" i="4"/>
  <c r="D110" i="8"/>
  <c r="C110" i="8"/>
  <c r="H93" i="4"/>
  <c r="I95" i="4"/>
  <c r="C85" i="8"/>
  <c r="H95" i="4"/>
  <c r="C416" i="8"/>
  <c r="B386" i="8"/>
  <c r="O540" i="4"/>
  <c r="O539" i="4"/>
  <c r="O538" i="4"/>
  <c r="O537" i="4"/>
  <c r="O536" i="4"/>
  <c r="O535" i="4"/>
  <c r="O534" i="4"/>
  <c r="O529" i="4"/>
  <c r="O528" i="4"/>
  <c r="O527" i="4"/>
  <c r="O526" i="4"/>
  <c r="O525" i="4"/>
  <c r="O524" i="4"/>
  <c r="O523" i="4"/>
  <c r="O518" i="4"/>
  <c r="O517" i="4"/>
  <c r="O516" i="4"/>
  <c r="O515" i="4"/>
  <c r="O511" i="4"/>
  <c r="O510" i="4"/>
  <c r="O509" i="4"/>
  <c r="O508" i="4"/>
  <c r="O507" i="4"/>
  <c r="O506" i="4"/>
  <c r="O505" i="4"/>
  <c r="O504" i="4"/>
  <c r="O503" i="4"/>
  <c r="O498" i="4"/>
  <c r="O499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5" i="4"/>
  <c r="O474" i="4"/>
  <c r="O473" i="4"/>
  <c r="O472" i="4"/>
  <c r="O471" i="4"/>
  <c r="O470" i="4"/>
  <c r="O469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0" i="4"/>
  <c r="O449" i="4"/>
  <c r="O448" i="4"/>
  <c r="O444" i="4"/>
  <c r="O443" i="4"/>
  <c r="O442" i="4"/>
  <c r="O441" i="4"/>
  <c r="O440" i="4"/>
  <c r="O439" i="4"/>
  <c r="O438" i="4"/>
  <c r="O434" i="4"/>
  <c r="O433" i="4"/>
  <c r="O429" i="4"/>
  <c r="O428" i="4"/>
  <c r="O427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4" i="4"/>
  <c r="O383" i="4"/>
  <c r="O382" i="4"/>
  <c r="O381" i="4"/>
  <c r="O380" i="4"/>
  <c r="O379" i="4"/>
  <c r="O378" i="4"/>
  <c r="O377" i="4"/>
  <c r="O376" i="4"/>
  <c r="O373" i="4"/>
  <c r="O372" i="4"/>
  <c r="O368" i="4"/>
  <c r="O366" i="4"/>
  <c r="O365" i="4"/>
  <c r="O364" i="4"/>
  <c r="O363" i="4"/>
  <c r="O359" i="4"/>
  <c r="O358" i="4"/>
  <c r="O357" i="4"/>
  <c r="O356" i="4"/>
  <c r="O355" i="4"/>
  <c r="O351" i="4"/>
  <c r="O350" i="4"/>
  <c r="O349" i="4"/>
  <c r="O348" i="4"/>
  <c r="O347" i="4"/>
  <c r="O346" i="4"/>
  <c r="O345" i="4"/>
  <c r="O344" i="4"/>
  <c r="O343" i="4"/>
  <c r="O342" i="4"/>
  <c r="O341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2" i="4"/>
  <c r="O253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4" i="4"/>
  <c r="O223" i="4"/>
  <c r="O222" i="4"/>
  <c r="O221" i="4"/>
  <c r="O220" i="4"/>
  <c r="O219" i="4"/>
  <c r="O218" i="4"/>
  <c r="O217" i="4"/>
  <c r="O213" i="4"/>
  <c r="O212" i="4"/>
  <c r="O207" i="4"/>
  <c r="O206" i="4"/>
  <c r="O205" i="4"/>
  <c r="O201" i="4"/>
  <c r="O200" i="4"/>
  <c r="O196" i="4"/>
  <c r="O195" i="4"/>
  <c r="O191" i="4"/>
  <c r="O190" i="4"/>
  <c r="O189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1" i="4"/>
  <c r="O160" i="4"/>
  <c r="O159" i="4"/>
  <c r="O158" i="4"/>
  <c r="O157" i="4"/>
  <c r="O156" i="4"/>
  <c r="O155" i="4"/>
  <c r="O154" i="4"/>
  <c r="O150" i="4"/>
  <c r="O149" i="4"/>
  <c r="O145" i="4"/>
  <c r="O144" i="4"/>
  <c r="O143" i="4"/>
  <c r="O142" i="4"/>
  <c r="O141" i="4"/>
  <c r="O140" i="4"/>
  <c r="O139" i="4"/>
  <c r="O138" i="4"/>
  <c r="O137" i="4"/>
  <c r="O136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2" i="4"/>
  <c r="O101" i="4"/>
  <c r="O100" i="4"/>
  <c r="O96" i="4"/>
  <c r="O95" i="4"/>
  <c r="O94" i="4"/>
  <c r="O93" i="4"/>
  <c r="O92" i="4"/>
  <c r="O91" i="4"/>
  <c r="O90" i="4"/>
  <c r="O89" i="4"/>
  <c r="O85" i="4"/>
  <c r="O84" i="4"/>
  <c r="O83" i="4"/>
  <c r="O82" i="4"/>
  <c r="O81" i="4"/>
  <c r="O80" i="4"/>
  <c r="O79" i="4"/>
  <c r="O78" i="4"/>
  <c r="O77" i="4"/>
  <c r="O76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4" i="4"/>
  <c r="O53" i="4"/>
  <c r="O52" i="4"/>
  <c r="O51" i="4"/>
  <c r="O50" i="4"/>
  <c r="O49" i="4"/>
  <c r="O48" i="4"/>
  <c r="O47" i="4"/>
  <c r="O46" i="4"/>
  <c r="O43" i="4"/>
  <c r="O41" i="4"/>
  <c r="O40" i="4"/>
  <c r="O39" i="4"/>
  <c r="O38" i="4"/>
  <c r="O37" i="4"/>
  <c r="O36" i="4"/>
  <c r="O32" i="4"/>
  <c r="O31" i="4"/>
  <c r="O30" i="4"/>
  <c r="O29" i="4"/>
  <c r="O28" i="4"/>
  <c r="O27" i="4"/>
  <c r="O26" i="4"/>
  <c r="O25" i="4"/>
  <c r="O24" i="4"/>
  <c r="O23" i="4"/>
  <c r="O22" i="4"/>
  <c r="O18" i="4"/>
  <c r="O17" i="4"/>
  <c r="O16" i="4"/>
  <c r="G531" i="4" l="1"/>
  <c r="H531" i="4" l="1"/>
  <c r="I531" i="4"/>
  <c r="E108" i="8"/>
  <c r="E241" i="8"/>
  <c r="E185" i="8"/>
  <c r="E385" i="8"/>
  <c r="N42" i="4"/>
  <c r="N542" i="4"/>
  <c r="N531" i="4"/>
  <c r="O531" i="4" s="1"/>
  <c r="N520" i="4"/>
  <c r="N500" i="4"/>
  <c r="N476" i="4"/>
  <c r="N466" i="4"/>
  <c r="N445" i="4"/>
  <c r="N435" i="4"/>
  <c r="N430" i="4"/>
  <c r="N424" i="4"/>
  <c r="N385" i="4"/>
  <c r="N369" i="4"/>
  <c r="N360" i="4"/>
  <c r="N352" i="4"/>
  <c r="N338" i="4"/>
  <c r="N320" i="4"/>
  <c r="N303" i="4"/>
  <c r="N278" i="4"/>
  <c r="N254" i="4"/>
  <c r="N214" i="4"/>
  <c r="N208" i="4"/>
  <c r="N202" i="4"/>
  <c r="N197" i="4"/>
  <c r="N192" i="4"/>
  <c r="N186" i="4"/>
  <c r="N162" i="4"/>
  <c r="N151" i="4"/>
  <c r="N146" i="4"/>
  <c r="N133" i="4"/>
  <c r="N118" i="4"/>
  <c r="N103" i="4"/>
  <c r="N86" i="4"/>
  <c r="N73" i="4"/>
  <c r="N55" i="4"/>
  <c r="N33" i="4"/>
  <c r="N19" i="4"/>
  <c r="N13" i="4"/>
  <c r="B4" i="11" s="1"/>
  <c r="N549" i="4"/>
  <c r="D283" i="8"/>
  <c r="N546" i="4" l="1"/>
  <c r="G47" i="6" s="1"/>
  <c r="G27" i="6"/>
  <c r="G26" i="6"/>
  <c r="I369" i="4"/>
  <c r="E463" i="8" l="1"/>
  <c r="E336" i="8"/>
  <c r="E64" i="8"/>
  <c r="E63" i="8"/>
  <c r="E11" i="8"/>
  <c r="E21" i="8"/>
  <c r="E22" i="8" s="1"/>
  <c r="E28" i="8"/>
  <c r="E29" i="8"/>
  <c r="E36" i="8"/>
  <c r="E37" i="8"/>
  <c r="E38" i="8"/>
  <c r="E44" i="8"/>
  <c r="E53" i="8"/>
  <c r="E54" i="8"/>
  <c r="E55" i="8"/>
  <c r="E62" i="8"/>
  <c r="E65" i="8"/>
  <c r="E72" i="8"/>
  <c r="E73" i="8"/>
  <c r="E74" i="8"/>
  <c r="E75" i="8"/>
  <c r="E83" i="8"/>
  <c r="E92" i="8"/>
  <c r="E99" i="8"/>
  <c r="E100" i="8"/>
  <c r="E101" i="8"/>
  <c r="E109" i="8"/>
  <c r="E110" i="8"/>
  <c r="E111" i="8"/>
  <c r="E118" i="8"/>
  <c r="E119" i="8"/>
  <c r="E120" i="8"/>
  <c r="E126" i="8"/>
  <c r="E130" i="8"/>
  <c r="E133" i="8" s="1"/>
  <c r="E131" i="8"/>
  <c r="E132" i="8"/>
  <c r="E138" i="8"/>
  <c r="E142" i="8"/>
  <c r="E144" i="8" s="1"/>
  <c r="E143" i="8"/>
  <c r="E150" i="8"/>
  <c r="E156" i="8"/>
  <c r="E160" i="8"/>
  <c r="E162" i="8" s="1"/>
  <c r="E161" i="8"/>
  <c r="E168" i="8"/>
  <c r="E169" i="8"/>
  <c r="E176" i="8"/>
  <c r="E177" i="8"/>
  <c r="E186" i="8"/>
  <c r="E193" i="8"/>
  <c r="E194" i="8"/>
  <c r="E202" i="8"/>
  <c r="E203" i="8"/>
  <c r="E204" i="8"/>
  <c r="E211" i="8"/>
  <c r="E212" i="8"/>
  <c r="E213" i="8"/>
  <c r="E220" i="8"/>
  <c r="E221" i="8"/>
  <c r="E222" i="8"/>
  <c r="E228" i="8"/>
  <c r="E232" i="8"/>
  <c r="E235" i="8" s="1"/>
  <c r="E233" i="8"/>
  <c r="E234" i="8"/>
  <c r="E242" i="8"/>
  <c r="E249" i="8"/>
  <c r="E250" i="8"/>
  <c r="E257" i="8"/>
  <c r="E258" i="8" s="1"/>
  <c r="E265" i="8"/>
  <c r="E266" i="8"/>
  <c r="E267" i="8"/>
  <c r="E268" i="8"/>
  <c r="E275" i="8"/>
  <c r="E282" i="8"/>
  <c r="E288" i="8"/>
  <c r="E292" i="8"/>
  <c r="E294" i="8" s="1"/>
  <c r="E293" i="8"/>
  <c r="E301" i="8"/>
  <c r="E302" i="8"/>
  <c r="E309" i="8"/>
  <c r="E310" i="8"/>
  <c r="E317" i="8"/>
  <c r="E318" i="8"/>
  <c r="E319" i="8"/>
  <c r="E326" i="8"/>
  <c r="E327" i="8"/>
  <c r="E328" i="8"/>
  <c r="E335" i="8"/>
  <c r="E337" i="8"/>
  <c r="E343" i="8"/>
  <c r="E347" i="8"/>
  <c r="E348" i="8" s="1"/>
  <c r="E353" i="8"/>
  <c r="E357" i="8"/>
  <c r="E358" i="8"/>
  <c r="E365" i="8"/>
  <c r="E371" i="8"/>
  <c r="E375" i="8"/>
  <c r="E376" i="8" s="1"/>
  <c r="E382" i="8"/>
  <c r="E383" i="8"/>
  <c r="E392" i="8"/>
  <c r="E393" i="8"/>
  <c r="E400" i="8"/>
  <c r="E401" i="8"/>
  <c r="E408" i="8"/>
  <c r="E409" i="8"/>
  <c r="E416" i="8"/>
  <c r="E423" i="8"/>
  <c r="E430" i="8"/>
  <c r="E431" i="8"/>
  <c r="E432" i="8"/>
  <c r="E433" i="8"/>
  <c r="E434" i="8"/>
  <c r="E435" i="8"/>
  <c r="E436" i="8"/>
  <c r="E443" i="8"/>
  <c r="E444" i="8"/>
  <c r="E445" i="8"/>
  <c r="E446" i="8"/>
  <c r="E447" i="8"/>
  <c r="E448" i="8"/>
  <c r="E449" i="8"/>
  <c r="E456" i="8"/>
  <c r="E457" i="8"/>
  <c r="E459" i="8"/>
  <c r="E460" i="8"/>
  <c r="E461" i="8"/>
  <c r="E462" i="8"/>
  <c r="D170" i="8"/>
  <c r="E45" i="8" l="1"/>
  <c r="E424" i="8"/>
  <c r="E366" i="8"/>
  <c r="E93" i="8"/>
  <c r="E12" i="8"/>
  <c r="E359" i="8"/>
  <c r="E151" i="8"/>
  <c r="E417" i="8"/>
  <c r="E283" i="8"/>
  <c r="E276" i="8"/>
  <c r="E386" i="8"/>
  <c r="E251" i="8"/>
  <c r="E311" i="8"/>
  <c r="E223" i="8"/>
  <c r="E320" i="8"/>
  <c r="E410" i="8"/>
  <c r="E303" i="8"/>
  <c r="E121" i="8"/>
  <c r="H464" i="8"/>
  <c r="E402" i="8"/>
  <c r="E394" i="8"/>
  <c r="E450" i="8"/>
  <c r="E437" i="8"/>
  <c r="E338" i="8"/>
  <c r="E329" i="8"/>
  <c r="E269" i="8"/>
  <c r="E464" i="8"/>
  <c r="G464" i="8" s="1"/>
  <c r="E243" i="8"/>
  <c r="E214" i="8"/>
  <c r="E205" i="8"/>
  <c r="E196" i="8"/>
  <c r="E187" i="8"/>
  <c r="E178" i="8"/>
  <c r="E170" i="8"/>
  <c r="E112" i="8"/>
  <c r="E102" i="8"/>
  <c r="E86" i="8"/>
  <c r="E76" i="8"/>
  <c r="E66" i="8"/>
  <c r="E56" i="8"/>
  <c r="E39" i="8"/>
  <c r="E30" i="8"/>
  <c r="G424" i="8" l="1"/>
  <c r="G450" i="8"/>
  <c r="E467" i="8"/>
  <c r="G467" i="8" l="1"/>
  <c r="G40" i="6"/>
  <c r="G49" i="6" s="1"/>
  <c r="G385" i="4"/>
  <c r="G542" i="4"/>
  <c r="G520" i="4"/>
  <c r="G512" i="4"/>
  <c r="G500" i="4"/>
  <c r="G476" i="4"/>
  <c r="G466" i="4"/>
  <c r="G451" i="4"/>
  <c r="G445" i="4"/>
  <c r="G435" i="4"/>
  <c r="G430" i="4"/>
  <c r="G424" i="4"/>
  <c r="G352" i="4"/>
  <c r="G338" i="4"/>
  <c r="G320" i="4"/>
  <c r="G303" i="4"/>
  <c r="G278" i="4"/>
  <c r="G254" i="4"/>
  <c r="G208" i="4"/>
  <c r="G202" i="4"/>
  <c r="G197" i="4"/>
  <c r="G192" i="4"/>
  <c r="G186" i="4"/>
  <c r="G162" i="4"/>
  <c r="G151" i="4"/>
  <c r="G146" i="4"/>
  <c r="G133" i="4"/>
  <c r="G118" i="4"/>
  <c r="G103" i="4"/>
  <c r="G86" i="4"/>
  <c r="G73" i="4"/>
  <c r="G55" i="4"/>
  <c r="G42" i="4"/>
  <c r="G33" i="4"/>
  <c r="G19" i="4"/>
  <c r="G13" i="4"/>
  <c r="O55" i="4" l="1"/>
  <c r="O133" i="4"/>
  <c r="O197" i="4"/>
  <c r="O202" i="4"/>
  <c r="O208" i="4"/>
  <c r="O97" i="4"/>
  <c r="O352" i="4"/>
  <c r="O86" i="4"/>
  <c r="O146" i="4"/>
  <c r="O13" i="4"/>
  <c r="O466" i="4"/>
  <c r="O42" i="4"/>
  <c r="O118" i="4"/>
  <c r="O192" i="4"/>
  <c r="O320" i="4"/>
  <c r="O33" i="4"/>
  <c r="O369" i="4"/>
  <c r="H369" i="4"/>
  <c r="O520" i="4"/>
  <c r="O512" i="4"/>
  <c r="O500" i="4"/>
  <c r="O385" i="4"/>
  <c r="O360" i="4"/>
  <c r="O424" i="4"/>
  <c r="O476" i="4"/>
  <c r="O451" i="4"/>
  <c r="O445" i="4"/>
  <c r="O435" i="4"/>
  <c r="O430" i="4"/>
  <c r="O338" i="4"/>
  <c r="O303" i="4"/>
  <c r="O278" i="4"/>
  <c r="O254" i="4"/>
  <c r="O186" i="4"/>
  <c r="O162" i="4"/>
  <c r="O151" i="4"/>
  <c r="O103" i="4"/>
  <c r="O73" i="4"/>
  <c r="O542" i="4"/>
  <c r="F27" i="6"/>
  <c r="O19" i="4"/>
  <c r="H13" i="4"/>
  <c r="I13" i="4" l="1"/>
  <c r="H500" i="4" l="1"/>
  <c r="I500" i="4"/>
  <c r="H86" i="4" l="1"/>
  <c r="I86" i="4"/>
  <c r="H97" i="4"/>
  <c r="I97" i="4"/>
  <c r="H162" i="4"/>
  <c r="I162" i="4"/>
  <c r="H118" i="4" l="1"/>
  <c r="I118" i="4"/>
  <c r="H192" i="4" l="1"/>
  <c r="I192" i="4"/>
  <c r="H195" i="4"/>
  <c r="I195" i="4"/>
  <c r="H202" i="4"/>
  <c r="I202" i="4"/>
  <c r="B416" i="8"/>
  <c r="H103" i="4" l="1"/>
  <c r="I103" i="4"/>
  <c r="H303" i="4"/>
  <c r="I303" i="4"/>
  <c r="H278" i="4"/>
  <c r="I278" i="4"/>
  <c r="H451" i="4"/>
  <c r="I451" i="4"/>
  <c r="H151" i="4"/>
  <c r="I151" i="4"/>
  <c r="H476" i="4"/>
  <c r="I476" i="4"/>
  <c r="H352" i="4"/>
  <c r="I352" i="4"/>
  <c r="H512" i="4"/>
  <c r="I512" i="4"/>
  <c r="H430" i="4"/>
  <c r="I430" i="4"/>
  <c r="H520" i="4"/>
  <c r="I520" i="4"/>
  <c r="H19" i="4"/>
  <c r="I19" i="4"/>
  <c r="H435" i="4"/>
  <c r="I435" i="4"/>
  <c r="H42" i="4"/>
  <c r="I42" i="4"/>
  <c r="H445" i="4"/>
  <c r="I445" i="4"/>
  <c r="H197" i="4"/>
  <c r="I197" i="4"/>
  <c r="H466" i="4" l="1"/>
  <c r="I466" i="4"/>
  <c r="H424" i="4" l="1"/>
  <c r="I424" i="4"/>
  <c r="H320" i="4"/>
  <c r="I320" i="4"/>
  <c r="H360" i="4"/>
  <c r="I360" i="4"/>
  <c r="C408" i="8" l="1"/>
  <c r="D408" i="8"/>
  <c r="O211" i="4"/>
  <c r="G214" i="4"/>
  <c r="H208" i="4"/>
  <c r="I208" i="4"/>
  <c r="H211" i="4"/>
  <c r="I211" i="4"/>
  <c r="H212" i="4"/>
  <c r="I212" i="4"/>
  <c r="H377" i="4"/>
  <c r="I377" i="4"/>
  <c r="I378" i="4"/>
  <c r="B409" i="8"/>
  <c r="B459" i="8"/>
  <c r="B408" i="8"/>
  <c r="O214" i="4" l="1"/>
  <c r="G546" i="4"/>
  <c r="O546" i="4" s="1"/>
  <c r="F26" i="6"/>
  <c r="H133" i="4"/>
  <c r="I133" i="4"/>
  <c r="H146" i="4"/>
  <c r="I146" i="4"/>
  <c r="H385" i="4"/>
  <c r="I385" i="4"/>
  <c r="H214" i="4"/>
  <c r="I214" i="4"/>
  <c r="H73" i="4" l="1"/>
  <c r="I73" i="4"/>
  <c r="H338" i="4" l="1"/>
  <c r="I338" i="4"/>
  <c r="H186" i="4"/>
  <c r="I186" i="4"/>
  <c r="H254" i="4" l="1"/>
  <c r="I254" i="4"/>
  <c r="H55" i="4" l="1"/>
  <c r="I55" i="4"/>
  <c r="H542" i="4"/>
  <c r="I542" i="4"/>
  <c r="I33" i="4"/>
  <c r="H33" i="4" l="1"/>
  <c r="D417" i="8"/>
  <c r="D386" i="8"/>
  <c r="D366" i="8"/>
  <c r="H546" i="4" l="1"/>
  <c r="I546" i="4"/>
  <c r="D320" i="8"/>
  <c r="D410" i="8"/>
  <c r="B417" i="8"/>
  <c r="B394" i="8" l="1"/>
  <c r="B402" i="8"/>
  <c r="B410" i="8"/>
  <c r="B464" i="8"/>
  <c r="D56" i="8"/>
  <c r="B320" i="8" l="1"/>
  <c r="P542" i="4"/>
  <c r="P531" i="4"/>
  <c r="P520" i="4"/>
  <c r="P512" i="4"/>
  <c r="P500" i="4"/>
  <c r="P476" i="4"/>
  <c r="P466" i="4"/>
  <c r="P451" i="4"/>
  <c r="P445" i="4"/>
  <c r="P435" i="4"/>
  <c r="P430" i="4"/>
  <c r="P424" i="4"/>
  <c r="P385" i="4"/>
  <c r="P369" i="4"/>
  <c r="P360" i="4"/>
  <c r="P352" i="4"/>
  <c r="P338" i="4"/>
  <c r="P320" i="4"/>
  <c r="P303" i="4"/>
  <c r="P278" i="4"/>
  <c r="P254" i="4"/>
  <c r="P214" i="4"/>
  <c r="P208" i="4"/>
  <c r="P202" i="4"/>
  <c r="P197" i="4"/>
  <c r="P192" i="4"/>
  <c r="P186" i="4"/>
  <c r="P162" i="4"/>
  <c r="P151" i="4"/>
  <c r="P146" i="4"/>
  <c r="P133" i="4"/>
  <c r="P118" i="4"/>
  <c r="P103" i="4"/>
  <c r="P97" i="4"/>
  <c r="P86" i="4"/>
  <c r="P73" i="4"/>
  <c r="P55" i="4"/>
  <c r="P42" i="4"/>
  <c r="P33" i="4"/>
  <c r="P19" i="4"/>
  <c r="P13" i="4"/>
  <c r="P546" i="4" l="1"/>
  <c r="D359" i="8"/>
  <c r="B359" i="8"/>
  <c r="B357" i="8"/>
  <c r="H32" i="6" l="1"/>
  <c r="H30" i="6"/>
  <c r="H29" i="6"/>
  <c r="H28" i="6"/>
  <c r="H27" i="6"/>
  <c r="B11" i="11" l="1"/>
  <c r="B10" i="11"/>
  <c r="H6" i="12" l="1"/>
  <c r="H5" i="12"/>
  <c r="S5" i="12"/>
  <c r="S6" i="12"/>
  <c r="A401" i="8" l="1"/>
  <c r="A400" i="8"/>
  <c r="A409" i="8"/>
  <c r="A408" i="8"/>
  <c r="A416" i="8"/>
  <c r="B420" i="8"/>
  <c r="A423" i="8"/>
  <c r="B440" i="8"/>
  <c r="B427" i="8"/>
  <c r="B413" i="8"/>
  <c r="B405" i="8"/>
  <c r="B397" i="8"/>
  <c r="A393" i="8"/>
  <c r="A392" i="8"/>
  <c r="B389" i="8"/>
  <c r="B379" i="8"/>
  <c r="B362" i="8"/>
  <c r="B332" i="8"/>
  <c r="B323" i="8"/>
  <c r="B314" i="8"/>
  <c r="B306" i="8"/>
  <c r="B279" i="8"/>
  <c r="B298" i="8"/>
  <c r="B272" i="8"/>
  <c r="B262" i="8"/>
  <c r="B246" i="8"/>
  <c r="B238" i="8"/>
  <c r="B217" i="8"/>
  <c r="B208" i="8"/>
  <c r="B199" i="8"/>
  <c r="B190" i="8"/>
  <c r="B181" i="8"/>
  <c r="B173" i="8"/>
  <c r="B165" i="8"/>
  <c r="B147" i="8"/>
  <c r="B115" i="8"/>
  <c r="B105" i="8"/>
  <c r="B96" i="8"/>
  <c r="B89" i="8"/>
  <c r="B79" i="8"/>
  <c r="B69" i="8"/>
  <c r="B59" i="8"/>
  <c r="B50" i="8"/>
  <c r="B41" i="8"/>
  <c r="B33" i="8"/>
  <c r="B25" i="8"/>
  <c r="B8" i="8"/>
  <c r="A449" i="8" l="1"/>
  <c r="A448" i="8"/>
  <c r="A447" i="8"/>
  <c r="A446" i="8"/>
  <c r="A445" i="8"/>
  <c r="A444" i="8"/>
  <c r="A443" i="8"/>
  <c r="A436" i="8"/>
  <c r="A435" i="8"/>
  <c r="A434" i="8"/>
  <c r="A433" i="8"/>
  <c r="A432" i="8"/>
  <c r="A431" i="8"/>
  <c r="A430" i="8"/>
  <c r="B450" i="8" l="1"/>
  <c r="B437" i="8"/>
  <c r="D450" i="8"/>
  <c r="D437" i="8"/>
  <c r="D424" i="8" l="1"/>
  <c r="C424" i="8"/>
  <c r="B424" i="8"/>
  <c r="C421" i="8"/>
  <c r="C417" i="8"/>
  <c r="C414" i="8"/>
  <c r="C406" i="8"/>
  <c r="C398" i="8"/>
  <c r="C390" i="8"/>
  <c r="C441" i="8"/>
  <c r="C428" i="8"/>
  <c r="C380" i="8"/>
  <c r="D375" i="8"/>
  <c r="D376" i="8" s="1"/>
  <c r="C375" i="8"/>
  <c r="C376" i="8" s="1"/>
  <c r="B375" i="8"/>
  <c r="B376" i="8" s="1"/>
  <c r="A373" i="8"/>
  <c r="D371" i="8"/>
  <c r="C371" i="8"/>
  <c r="B371" i="8"/>
  <c r="B369" i="8"/>
  <c r="A369" i="8"/>
  <c r="C366" i="8"/>
  <c r="B366" i="8"/>
  <c r="C363" i="8"/>
  <c r="D357" i="8"/>
  <c r="C357" i="8"/>
  <c r="C359" i="8" s="1"/>
  <c r="A355" i="8"/>
  <c r="D353" i="8"/>
  <c r="C353" i="8"/>
  <c r="B353" i="8"/>
  <c r="B351" i="8"/>
  <c r="A351" i="8"/>
  <c r="D347" i="8"/>
  <c r="D348" i="8" s="1"/>
  <c r="C347" i="8"/>
  <c r="C348" i="8" s="1"/>
  <c r="B347" i="8"/>
  <c r="B348" i="8" s="1"/>
  <c r="A345" i="8"/>
  <c r="D343" i="8"/>
  <c r="C343" i="8"/>
  <c r="B343" i="8"/>
  <c r="B341" i="8"/>
  <c r="A341" i="8"/>
  <c r="B338" i="8"/>
  <c r="C333" i="8"/>
  <c r="C324" i="8"/>
  <c r="C315" i="8"/>
  <c r="B311" i="8"/>
  <c r="C307" i="8"/>
  <c r="C299" i="8"/>
  <c r="D293" i="8"/>
  <c r="C293" i="8"/>
  <c r="B293" i="8"/>
  <c r="D292" i="8"/>
  <c r="D294" i="8" s="1"/>
  <c r="C292" i="8"/>
  <c r="C294" i="8" s="1"/>
  <c r="B292" i="8"/>
  <c r="B294" i="8" s="1"/>
  <c r="A290" i="8"/>
  <c r="D288" i="8"/>
  <c r="C288" i="8"/>
  <c r="B288" i="8"/>
  <c r="B286" i="8"/>
  <c r="A286" i="8"/>
  <c r="C283" i="8"/>
  <c r="B283" i="8"/>
  <c r="C280" i="8"/>
  <c r="D276" i="8"/>
  <c r="C276" i="8"/>
  <c r="B276" i="8"/>
  <c r="C273" i="8"/>
  <c r="C263" i="8"/>
  <c r="C454" i="8"/>
  <c r="D257" i="8"/>
  <c r="D258" i="8" s="1"/>
  <c r="C257" i="8"/>
  <c r="C258" i="8" s="1"/>
  <c r="B257" i="8"/>
  <c r="B258" i="8" s="1"/>
  <c r="C255" i="8"/>
  <c r="A255" i="8"/>
  <c r="A254" i="8"/>
  <c r="C247" i="8"/>
  <c r="C239" i="8"/>
  <c r="D234" i="8"/>
  <c r="C234" i="8"/>
  <c r="B234" i="8"/>
  <c r="D233" i="8"/>
  <c r="C233" i="8"/>
  <c r="B233" i="8"/>
  <c r="D232" i="8"/>
  <c r="D235" i="8" s="1"/>
  <c r="C232" i="8"/>
  <c r="C235" i="8" s="1"/>
  <c r="B232" i="8"/>
  <c r="B235" i="8" s="1"/>
  <c r="A230" i="8"/>
  <c r="D228" i="8"/>
  <c r="C228" i="8"/>
  <c r="B228" i="8"/>
  <c r="B226" i="8"/>
  <c r="A226" i="8"/>
  <c r="C218" i="8"/>
  <c r="C209" i="8"/>
  <c r="C200" i="8"/>
  <c r="C191" i="8"/>
  <c r="C182" i="8"/>
  <c r="C178" i="8"/>
  <c r="C174" i="8"/>
  <c r="C166" i="8"/>
  <c r="D161" i="8"/>
  <c r="C161" i="8"/>
  <c r="B161" i="8"/>
  <c r="D160" i="8"/>
  <c r="D162" i="8" s="1"/>
  <c r="C160" i="8"/>
  <c r="C162" i="8" s="1"/>
  <c r="B160" i="8"/>
  <c r="B162" i="8" s="1"/>
  <c r="A158" i="8"/>
  <c r="D156" i="8"/>
  <c r="C156" i="8"/>
  <c r="B156" i="8"/>
  <c r="B154" i="8"/>
  <c r="A154" i="8"/>
  <c r="D151" i="8"/>
  <c r="C151" i="8"/>
  <c r="C148" i="8"/>
  <c r="D143" i="8"/>
  <c r="C143" i="8"/>
  <c r="B143" i="8"/>
  <c r="D142" i="8"/>
  <c r="D144" i="8" s="1"/>
  <c r="C142" i="8"/>
  <c r="C144" i="8" s="1"/>
  <c r="B142" i="8"/>
  <c r="B144" i="8" s="1"/>
  <c r="A140" i="8"/>
  <c r="D138" i="8"/>
  <c r="C138" i="8"/>
  <c r="B138" i="8"/>
  <c r="B136" i="8"/>
  <c r="A136" i="8"/>
  <c r="D132" i="8"/>
  <c r="C132" i="8"/>
  <c r="B132" i="8"/>
  <c r="D131" i="8"/>
  <c r="C131" i="8"/>
  <c r="B131" i="8"/>
  <c r="D130" i="8"/>
  <c r="D133" i="8" s="1"/>
  <c r="C130" i="8"/>
  <c r="C133" i="8" s="1"/>
  <c r="B130" i="8"/>
  <c r="B133" i="8" s="1"/>
  <c r="A128" i="8"/>
  <c r="D126" i="8"/>
  <c r="C126" i="8"/>
  <c r="B126" i="8"/>
  <c r="B124" i="8"/>
  <c r="A124" i="8"/>
  <c r="C116" i="8"/>
  <c r="C106" i="8"/>
  <c r="C97" i="8"/>
  <c r="D93" i="8"/>
  <c r="C93" i="8"/>
  <c r="C90" i="8"/>
  <c r="C80" i="8"/>
  <c r="C70" i="8"/>
  <c r="C60" i="8"/>
  <c r="C51" i="8"/>
  <c r="D45" i="8"/>
  <c r="C45" i="8"/>
  <c r="C42" i="8"/>
  <c r="C37" i="8"/>
  <c r="C36" i="8"/>
  <c r="C34" i="8"/>
  <c r="A30" i="8"/>
  <c r="C29" i="8"/>
  <c r="C28" i="8"/>
  <c r="C26" i="8"/>
  <c r="D21" i="8"/>
  <c r="D22" i="8" s="1"/>
  <c r="C21" i="8"/>
  <c r="C22" i="8" s="1"/>
  <c r="B21" i="8"/>
  <c r="B22" i="8" s="1"/>
  <c r="D19" i="8"/>
  <c r="C19" i="8"/>
  <c r="A19" i="8"/>
  <c r="C17" i="8"/>
  <c r="B17" i="8"/>
  <c r="B15" i="8"/>
  <c r="A15" i="8"/>
  <c r="D12" i="8"/>
  <c r="C11" i="8"/>
  <c r="C12" i="8" s="1"/>
  <c r="B12" i="8"/>
  <c r="C5" i="8"/>
  <c r="C3" i="8"/>
  <c r="D214" i="8" l="1"/>
  <c r="C303" i="8"/>
  <c r="C311" i="8"/>
  <c r="C39" i="8"/>
  <c r="C205" i="8"/>
  <c r="C386" i="8"/>
  <c r="D303" i="8"/>
  <c r="D329" i="8"/>
  <c r="D66" i="8"/>
  <c r="C76" i="8"/>
  <c r="C121" i="8"/>
  <c r="C30" i="8"/>
  <c r="D251" i="8"/>
  <c r="D464" i="8"/>
  <c r="C269" i="8"/>
  <c r="B329" i="8"/>
  <c r="C56" i="8"/>
  <c r="D205" i="8"/>
  <c r="D311" i="8"/>
  <c r="C320" i="8"/>
  <c r="C243" i="8"/>
  <c r="B30" i="8"/>
  <c r="C170" i="8"/>
  <c r="D196" i="8"/>
  <c r="D223" i="8"/>
  <c r="D243" i="8"/>
  <c r="C251" i="8"/>
  <c r="C464" i="8"/>
  <c r="B269" i="8"/>
  <c r="D338" i="8"/>
  <c r="D30" i="8"/>
  <c r="C66" i="8"/>
  <c r="D102" i="8"/>
  <c r="D178" i="8"/>
  <c r="C187" i="8"/>
  <c r="C214" i="8"/>
  <c r="D269" i="8"/>
  <c r="B303" i="8"/>
  <c r="C329" i="8"/>
  <c r="C102" i="8"/>
  <c r="D121" i="8"/>
  <c r="D76" i="8"/>
  <c r="C223" i="8"/>
  <c r="C338" i="8"/>
  <c r="D187" i="8"/>
  <c r="C112" i="8"/>
  <c r="D86" i="8"/>
  <c r="C86" i="8"/>
  <c r="D112" i="8"/>
  <c r="D39" i="8"/>
  <c r="C394" i="8"/>
  <c r="D402" i="8"/>
  <c r="C410" i="8"/>
  <c r="C450" i="8"/>
  <c r="D394" i="8"/>
  <c r="C402" i="8"/>
  <c r="C196" i="8"/>
  <c r="F12" i="6"/>
  <c r="F42" i="6" l="1"/>
  <c r="F48" i="6"/>
  <c r="F49" i="6" s="1"/>
  <c r="B467" i="8"/>
  <c r="D467" i="8"/>
  <c r="B472" i="8"/>
  <c r="H41" i="6"/>
  <c r="G42" i="6"/>
  <c r="S3" i="12"/>
  <c r="H3" i="12"/>
  <c r="H4" i="12"/>
  <c r="S4" i="12"/>
  <c r="S7" i="12" l="1"/>
  <c r="F40" i="6"/>
  <c r="H39" i="6"/>
  <c r="H7" i="12"/>
  <c r="H26" i="6" l="1"/>
  <c r="C437" i="8"/>
  <c r="C467" i="8" s="1"/>
  <c r="B12" i="11" l="1"/>
  <c r="B9" i="11" l="1"/>
  <c r="B7" i="11" l="1"/>
  <c r="B8" i="11" l="1"/>
  <c r="B5" i="11" l="1"/>
  <c r="B6" i="11"/>
  <c r="G34" i="6" l="1"/>
  <c r="G41" i="6" s="1"/>
  <c r="H25" i="6" l="1"/>
  <c r="H33" i="6" s="1"/>
  <c r="H40" i="6" s="1"/>
  <c r="H42" i="6" s="1"/>
  <c r="B13" i="11" l="1"/>
  <c r="C9" i="11" l="1"/>
  <c r="C7" i="11"/>
  <c r="C6" i="11"/>
  <c r="C11" i="11"/>
  <c r="C4" i="11"/>
  <c r="C8" i="11"/>
  <c r="C12" i="11"/>
  <c r="C5" i="11"/>
  <c r="C10" i="11"/>
  <c r="F34" i="6"/>
  <c r="F41" i="6" s="1"/>
  <c r="F43" i="6" l="1"/>
  <c r="G43" i="6"/>
</calcChain>
</file>

<file path=xl/sharedStrings.xml><?xml version="1.0" encoding="utf-8"?>
<sst xmlns="http://schemas.openxmlformats.org/spreadsheetml/2006/main" count="974" uniqueCount="452">
  <si>
    <t>BUDGET</t>
  </si>
  <si>
    <t>RESERVE FUND</t>
  </si>
  <si>
    <t xml:space="preserve">RESERVE FUND OR UNFORSEEN     </t>
  </si>
  <si>
    <t>TOTAL</t>
  </si>
  <si>
    <t xml:space="preserve">RESERVE FUND          </t>
  </si>
  <si>
    <t>MODERATOR</t>
  </si>
  <si>
    <t xml:space="preserve">SALARIES-MODERATOR            </t>
  </si>
  <si>
    <t xml:space="preserve">OFFICE SUPPLIES               </t>
  </si>
  <si>
    <t xml:space="preserve">TRAVEL                        </t>
  </si>
  <si>
    <t xml:space="preserve">DUES/SUBSCRIPTION/MEMBERSHIP  </t>
  </si>
  <si>
    <t xml:space="preserve">MODERATOR             </t>
  </si>
  <si>
    <t>SELECTMEN</t>
  </si>
  <si>
    <t xml:space="preserve">SALARIES-BOARD OF SELECTMEN   </t>
  </si>
  <si>
    <t xml:space="preserve">SALARIES-CLERICAL             </t>
  </si>
  <si>
    <t xml:space="preserve">SALARIES-TEMPORARY            </t>
  </si>
  <si>
    <t xml:space="preserve">SALARIES-OVERTIME             </t>
  </si>
  <si>
    <t xml:space="preserve">LONGEVITY                     </t>
  </si>
  <si>
    <t xml:space="preserve">R. &amp; M. VEHICLES              </t>
  </si>
  <si>
    <t xml:space="preserve">ENGINEERING FEES              </t>
  </si>
  <si>
    <t xml:space="preserve">TELEPHONE                     </t>
  </si>
  <si>
    <t xml:space="preserve">COMMUNICATIONS-ADVERTISING    </t>
  </si>
  <si>
    <t xml:space="preserve">TRAINING &amp; TESTING            </t>
  </si>
  <si>
    <t xml:space="preserve">GASOLINE                      </t>
  </si>
  <si>
    <t xml:space="preserve">ADDITIONAL EQUIPMENT          </t>
  </si>
  <si>
    <t xml:space="preserve">SELECTMEN             </t>
  </si>
  <si>
    <t>FINANCE COMMITTEE</t>
  </si>
  <si>
    <t xml:space="preserve">FINANCE COMMITTEE     </t>
  </si>
  <si>
    <t>TOWN ACCOUNTANT</t>
  </si>
  <si>
    <t xml:space="preserve">SALARIES - TOWN ACCOUNTANT    </t>
  </si>
  <si>
    <t xml:space="preserve">AUDITING                      </t>
  </si>
  <si>
    <t xml:space="preserve">GASB 45 VALUATION             </t>
  </si>
  <si>
    <t xml:space="preserve">TOWN ACCOUNTANT       </t>
  </si>
  <si>
    <t>ASSESSORS</t>
  </si>
  <si>
    <t xml:space="preserve">SALARIES - BOARD OF ASSESSORS </t>
  </si>
  <si>
    <t xml:space="preserve">R. &amp; M. OFFICE EQUIPMENT      </t>
  </si>
  <si>
    <t xml:space="preserve">SOFTWARE EXPENSE              </t>
  </si>
  <si>
    <t xml:space="preserve">ASSESSORS             </t>
  </si>
  <si>
    <t>TOWN TREASURER</t>
  </si>
  <si>
    <t xml:space="preserve">SALARIES-TREASURER            </t>
  </si>
  <si>
    <t xml:space="preserve">SALARIES - STIPEND            </t>
  </si>
  <si>
    <t xml:space="preserve">LEGAL- LAND COURT             </t>
  </si>
  <si>
    <t xml:space="preserve">POSTAGE                       </t>
  </si>
  <si>
    <t xml:space="preserve">TOWN TREASURER        </t>
  </si>
  <si>
    <t>TOWN COLLECTOR</t>
  </si>
  <si>
    <t xml:space="preserve">SALARIES-TOWN COLLECTOR       </t>
  </si>
  <si>
    <t xml:space="preserve">TOWN COLLECTOR        </t>
  </si>
  <si>
    <t>TOWN COUNSEL</t>
  </si>
  <si>
    <t xml:space="preserve">COURT JUDGEMENTS              </t>
  </si>
  <si>
    <t xml:space="preserve">TOWN COUNSEL          </t>
  </si>
  <si>
    <t>DATA PROCESSING</t>
  </si>
  <si>
    <t xml:space="preserve">SALARIES-SYSTEM ADMINISTRATOR </t>
  </si>
  <si>
    <t>SOFTWARE MAINTENANCE AGREEMENT</t>
  </si>
  <si>
    <t xml:space="preserve">INTERNET SERVICES             </t>
  </si>
  <si>
    <t xml:space="preserve">RECORD ARCHIVING              </t>
  </si>
  <si>
    <t xml:space="preserve">OTHER SUPPLIES                </t>
  </si>
  <si>
    <t xml:space="preserve">DATA PROCESSING       </t>
  </si>
  <si>
    <t>TOWN CLERK</t>
  </si>
  <si>
    <t xml:space="preserve">SALARIES-TOWN CLERK           </t>
  </si>
  <si>
    <t xml:space="preserve">TOWN CLERK            </t>
  </si>
  <si>
    <t>PLANNING BOARD</t>
  </si>
  <si>
    <t xml:space="preserve">PLANNING BOARD        </t>
  </si>
  <si>
    <t>TOWN  BUILDINGS</t>
  </si>
  <si>
    <t xml:space="preserve">SALARIES - MAINTENANCE        </t>
  </si>
  <si>
    <t xml:space="preserve">ENERGY                        </t>
  </si>
  <si>
    <t xml:space="preserve">R. &amp; M.- BUILDINGS &amp; GROUNDS  </t>
  </si>
  <si>
    <t xml:space="preserve">CUSTODIAL SERVICES            </t>
  </si>
  <si>
    <t xml:space="preserve">SUPPLIES                      </t>
  </si>
  <si>
    <t xml:space="preserve">TOWN  BUILDINGS       </t>
  </si>
  <si>
    <t>PENSIONS</t>
  </si>
  <si>
    <t xml:space="preserve">BRISTOL COUNTY RETIREMENT     </t>
  </si>
  <si>
    <t xml:space="preserve">MEDICARE                      </t>
  </si>
  <si>
    <t xml:space="preserve">PENSIONS              </t>
  </si>
  <si>
    <t>WORKERS COMPENSATION</t>
  </si>
  <si>
    <t xml:space="preserve">FRINGE BENEFIT/CHARGES        </t>
  </si>
  <si>
    <t xml:space="preserve">WORKERS COMPENSATION  </t>
  </si>
  <si>
    <t>UNEMPLOYMENT COMPENSATION</t>
  </si>
  <si>
    <t xml:space="preserve">UNEMPLOYMENT INSURANCE        </t>
  </si>
  <si>
    <t>HEALTH INSURANCE</t>
  </si>
  <si>
    <t>BLUE CROSS/ BLUE SHIELD HEALTH</t>
  </si>
  <si>
    <t xml:space="preserve">FLEXIBLE BENEFIT PLAN         </t>
  </si>
  <si>
    <t xml:space="preserve">HEALTH INSURANCE      </t>
  </si>
  <si>
    <t>LIABILITY INSURANCE</t>
  </si>
  <si>
    <t>INS. PR. DIS.-FIRE-POL. ACC. H</t>
  </si>
  <si>
    <t xml:space="preserve">LIABILITY INSURANCE           </t>
  </si>
  <si>
    <t xml:space="preserve">LIABILITY INSURANCE   </t>
  </si>
  <si>
    <t>POLICE DEPT.</t>
  </si>
  <si>
    <t xml:space="preserve">SALARIES - POLICE CHIEF       </t>
  </si>
  <si>
    <t xml:space="preserve">SALARIES- PERMANENT POSITIONS </t>
  </si>
  <si>
    <t xml:space="preserve">CLOTHING ALLOWANCE            </t>
  </si>
  <si>
    <t xml:space="preserve">R. &amp; M.- SOFTWARE             </t>
  </si>
  <si>
    <t xml:space="preserve">MEALS                         </t>
  </si>
  <si>
    <t xml:space="preserve">EQUIPMENT                     </t>
  </si>
  <si>
    <t xml:space="preserve">POLICE DEPT.          </t>
  </si>
  <si>
    <t>FIRE DEPARTMENT</t>
  </si>
  <si>
    <t xml:space="preserve">SALARIES - FIRE CHIEF         </t>
  </si>
  <si>
    <t xml:space="preserve">SALARIES-TEMPORARY-CALLMEN    </t>
  </si>
  <si>
    <t xml:space="preserve">WATER                         </t>
  </si>
  <si>
    <t xml:space="preserve">R. &amp; M.- EQUIPMENT            </t>
  </si>
  <si>
    <t xml:space="preserve">R. &amp; M.- RADIO                </t>
  </si>
  <si>
    <t xml:space="preserve">MEDICAL EXAMS                 </t>
  </si>
  <si>
    <t xml:space="preserve">TRAINING/CPR/1ST-AID          </t>
  </si>
  <si>
    <t xml:space="preserve">FIRE DEPARTMENT       </t>
  </si>
  <si>
    <t>EMERGENCY MEDICAL SERVICES</t>
  </si>
  <si>
    <t xml:space="preserve">SALARIES - DIRECTOR           </t>
  </si>
  <si>
    <t xml:space="preserve">SALARIES - FINANCE ASST       </t>
  </si>
  <si>
    <t xml:space="preserve">QUALITY ASSURANCE PROGRAM     </t>
  </si>
  <si>
    <t>VEHICLE SUPPLIES - MAINTENANCE</t>
  </si>
  <si>
    <t xml:space="preserve">MEDICAL SURGICAL SUPPLIES     </t>
  </si>
  <si>
    <t>EMERGENCY MEDICAL SERV</t>
  </si>
  <si>
    <t>BUILDING DEPARTMENT</t>
  </si>
  <si>
    <t xml:space="preserve">SALARIES - BUILDING INSPECTOR </t>
  </si>
  <si>
    <t xml:space="preserve">SALARIES- COMMISSIONER        </t>
  </si>
  <si>
    <t xml:space="preserve">SALARIES - WIRE INSPECTOR     </t>
  </si>
  <si>
    <t>SALARIES-DEPUTY BUILDING INSP.</t>
  </si>
  <si>
    <t>SALARIES-GAS/PLUMBING INSPECT.</t>
  </si>
  <si>
    <t xml:space="preserve">BUILDING DEPARTMENT   </t>
  </si>
  <si>
    <t>ANIMAL CONTROL/DOG OFFICER</t>
  </si>
  <si>
    <t xml:space="preserve">EMERGENCY VET EXPENSES        </t>
  </si>
  <si>
    <t>FORESTRY</t>
  </si>
  <si>
    <t xml:space="preserve">SALARIES-TREE WARDEN          </t>
  </si>
  <si>
    <t xml:space="preserve">TREE REMOVAL                  </t>
  </si>
  <si>
    <t xml:space="preserve">TREE PLANTING                 </t>
  </si>
  <si>
    <t xml:space="preserve">FORESTRY              </t>
  </si>
  <si>
    <t>MISCELLANEOUS</t>
  </si>
  <si>
    <t xml:space="preserve">MISCELLANEOUS         </t>
  </si>
  <si>
    <t>SCHOOL DEPARTMENT</t>
  </si>
  <si>
    <t xml:space="preserve">SCHOOL DEPARTMENT     </t>
  </si>
  <si>
    <t xml:space="preserve">SALARIES-HIGHWAY SUPER.       </t>
  </si>
  <si>
    <t xml:space="preserve">SALARIES - PART TIME CLERK    </t>
  </si>
  <si>
    <t xml:space="preserve">R &amp; M - STREET PAVING/MARKING </t>
  </si>
  <si>
    <t xml:space="preserve">GRASS CUTTING                 </t>
  </si>
  <si>
    <t xml:space="preserve">RECYCLING                     </t>
  </si>
  <si>
    <t xml:space="preserve">POLICE DETAIL                 </t>
  </si>
  <si>
    <t xml:space="preserve">PERSONNEL SAFETY SUPPLIES     </t>
  </si>
  <si>
    <t xml:space="preserve">STREET SIGN SUPPLIES          </t>
  </si>
  <si>
    <t xml:space="preserve">ROAD MATERIALS                </t>
  </si>
  <si>
    <t xml:space="preserve">EQUIPMENT LEASE               </t>
  </si>
  <si>
    <t>SNOW REMOVAL</t>
  </si>
  <si>
    <t>STREET LIGHTS</t>
  </si>
  <si>
    <t xml:space="preserve">STREET LIGHTS         </t>
  </si>
  <si>
    <t>CEMETERY</t>
  </si>
  <si>
    <t>BUILDING REPAIRS/MAINT./SUPPLY</t>
  </si>
  <si>
    <t xml:space="preserve">CEMETERY              </t>
  </si>
  <si>
    <t>HEALTH DEPARTMENT</t>
  </si>
  <si>
    <t xml:space="preserve">SALARIES-BOARD                </t>
  </si>
  <si>
    <t xml:space="preserve">HEALTH DEPARTMENT     </t>
  </si>
  <si>
    <t xml:space="preserve">SALARIES-PERM. POSITION       </t>
  </si>
  <si>
    <t>COUNCIL ON  AGING</t>
  </si>
  <si>
    <t xml:space="preserve">SALARIES-DIRECTOR             </t>
  </si>
  <si>
    <t xml:space="preserve">COUNCIL ON  AGING     </t>
  </si>
  <si>
    <t>VETERANS DEPARTMENT</t>
  </si>
  <si>
    <t xml:space="preserve">VETERANS BENEFITS             </t>
  </si>
  <si>
    <t xml:space="preserve">VETERANS DEPARTMENT   </t>
  </si>
  <si>
    <t>LIBRARY DEPARTMENT</t>
  </si>
  <si>
    <t xml:space="preserve">SALARIES-EDUCATION            </t>
  </si>
  <si>
    <t xml:space="preserve">SALARIES-LIBRARY TECHS.       </t>
  </si>
  <si>
    <t xml:space="preserve">SALARIES-CUSTODIAN PART-TIME  </t>
  </si>
  <si>
    <t xml:space="preserve">TECH SUPPORT                  </t>
  </si>
  <si>
    <t xml:space="preserve">EDUCATION                     </t>
  </si>
  <si>
    <t xml:space="preserve">SAIL EXPENSES                 </t>
  </si>
  <si>
    <t xml:space="preserve">CHILDREN ED. SUPPLIES         </t>
  </si>
  <si>
    <t>OTHER SUPPL.-PURCH./UPDT.BOOKS</t>
  </si>
  <si>
    <t xml:space="preserve">LIBRARY DEPARTMENT    </t>
  </si>
  <si>
    <t>HISTORICAL COMMISSION</t>
  </si>
  <si>
    <t xml:space="preserve">TELEPHONE/ALARM               </t>
  </si>
  <si>
    <t xml:space="preserve">HISTORICAL COMMISSION </t>
  </si>
  <si>
    <t>CELEBRATIONS</t>
  </si>
  <si>
    <t xml:space="preserve">ROAD RACE                     </t>
  </si>
  <si>
    <t xml:space="preserve">HOLIDAYS                      </t>
  </si>
  <si>
    <t xml:space="preserve">OTHER CELEBRATIONS            </t>
  </si>
  <si>
    <t xml:space="preserve">EVENTS                        </t>
  </si>
  <si>
    <t xml:space="preserve">CELEBRATIONS          </t>
  </si>
  <si>
    <t>RETIREMENT OF DEBT</t>
  </si>
  <si>
    <t xml:space="preserve">RETIREMENT OF DEBT    </t>
  </si>
  <si>
    <t>INTEREST</t>
  </si>
  <si>
    <t xml:space="preserve">INTEREST              </t>
  </si>
  <si>
    <t>GRAND TOTAL</t>
  </si>
  <si>
    <t>% CHANGE</t>
  </si>
  <si>
    <t>TO</t>
  </si>
  <si>
    <t>REQUEST</t>
  </si>
  <si>
    <t>FINCOM</t>
  </si>
  <si>
    <t xml:space="preserve">MEETING </t>
  </si>
  <si>
    <t>VOTE</t>
  </si>
  <si>
    <t>RECOMM</t>
  </si>
  <si>
    <t>EXPEND</t>
  </si>
  <si>
    <t>TRANSPORTATION</t>
  </si>
  <si>
    <t>FUND &amp; OBJECT CODE</t>
  </si>
  <si>
    <t>ORG CODE</t>
  </si>
  <si>
    <t>DESCRIPTION</t>
  </si>
  <si>
    <t>Expense</t>
  </si>
  <si>
    <t>Total</t>
  </si>
  <si>
    <t>Stipends</t>
  </si>
  <si>
    <t>Salaries</t>
  </si>
  <si>
    <t>Capital Outlay</t>
  </si>
  <si>
    <t>Veterans Benefits</t>
  </si>
  <si>
    <t>Library</t>
  </si>
  <si>
    <t>HIGHWAY DEPARTMENT</t>
  </si>
  <si>
    <t>(All Figures Are Estimates)</t>
  </si>
  <si>
    <t>REVENUE</t>
  </si>
  <si>
    <t>EXPENSES</t>
  </si>
  <si>
    <r>
      <t>State and County Charges &amp; Deficits</t>
    </r>
    <r>
      <rPr>
        <i/>
        <sz val="12"/>
        <rFont val="Arial MT"/>
      </rPr>
      <t/>
    </r>
  </si>
  <si>
    <t>(1665+12000+261530)</t>
  </si>
  <si>
    <t>Abatements and Exemptions</t>
  </si>
  <si>
    <t>Local Government General Cost</t>
  </si>
  <si>
    <t>Reserved for Debt Exclusion</t>
  </si>
  <si>
    <t>Local Schools-Net School Spending</t>
  </si>
  <si>
    <t>Motor Vehicle Excise</t>
  </si>
  <si>
    <t>Regional Vocational H.S.</t>
  </si>
  <si>
    <t>E.M.S. Receipts Reserved Account</t>
  </si>
  <si>
    <r>
      <t xml:space="preserve">    Surplus/</t>
    </r>
    <r>
      <rPr>
        <b/>
        <sz val="12"/>
        <rFont val="Arial MT"/>
      </rPr>
      <t>(Deficit)</t>
    </r>
  </si>
  <si>
    <t>DEPARTMENT NAME</t>
  </si>
  <si>
    <t>2 1/2 Tax Increase</t>
  </si>
  <si>
    <t>New Growth</t>
  </si>
  <si>
    <t>Debt Exclusion</t>
  </si>
  <si>
    <t xml:space="preserve">CONSULTING                    </t>
  </si>
  <si>
    <t>ACTUAL</t>
  </si>
  <si>
    <t>APPROP</t>
  </si>
  <si>
    <t>SALARIES-TOWN ADMINISTRATOR</t>
  </si>
  <si>
    <t>PATRON SERVICES ASSOCIATE</t>
  </si>
  <si>
    <t>Overlay Surplus - ATM</t>
  </si>
  <si>
    <t>OTHER CHARGES</t>
  </si>
  <si>
    <t>WEIGHTS &amp; MEASURES</t>
  </si>
  <si>
    <t xml:space="preserve">TRAVEL/TRAINING                        </t>
  </si>
  <si>
    <t>RECERTIFICATION</t>
  </si>
  <si>
    <t xml:space="preserve">SALARIES- CLERICAL        </t>
  </si>
  <si>
    <t>ELECTIONS &amp; REGISTRATIONS</t>
  </si>
  <si>
    <t>OTHER CHARGES ELECTIONS</t>
  </si>
  <si>
    <t>OTHER CHARGES REGISTRATION</t>
  </si>
  <si>
    <t xml:space="preserve">SALARIES - ELECTED           </t>
  </si>
  <si>
    <t>OFFICE RENTAL DIGHTON</t>
  </si>
  <si>
    <t>TOWN FUEL</t>
  </si>
  <si>
    <t>MUNIC.  LEASES</t>
  </si>
  <si>
    <t>COMCAST PHONES</t>
  </si>
  <si>
    <t>VIRTUAL TOWN HALL</t>
  </si>
  <si>
    <t>EMAIL SERVICE</t>
  </si>
  <si>
    <t>HARPERS PAYROLL</t>
  </si>
  <si>
    <t>PEST CONTROL</t>
  </si>
  <si>
    <t>TELEPHONE</t>
  </si>
  <si>
    <t xml:space="preserve">R. &amp; M.- VEHICLE            </t>
  </si>
  <si>
    <t>FIELD SUPPLIES</t>
  </si>
  <si>
    <t>VETERANS GRAVES</t>
  </si>
  <si>
    <t>CARE VETS GRAVES</t>
  </si>
  <si>
    <t>MEMORIAL DAY</t>
  </si>
  <si>
    <t xml:space="preserve">SALARIES-MILEAGE         </t>
  </si>
  <si>
    <t xml:space="preserve">POSTAGE                    </t>
  </si>
  <si>
    <t xml:space="preserve">TRAVEL  -BUS TRIPS                </t>
  </si>
  <si>
    <t>NEWSLETTER</t>
  </si>
  <si>
    <t>WELLNESS PROGRAM</t>
  </si>
  <si>
    <t>TRAINING EDUCATION</t>
  </si>
  <si>
    <t>OFFICE EQUIP</t>
  </si>
  <si>
    <t xml:space="preserve">OTHER </t>
  </si>
  <si>
    <t>COMCAST</t>
  </si>
  <si>
    <t>SALARIES - PART TIME</t>
  </si>
  <si>
    <t>SICK LEAVE BONUS</t>
  </si>
  <si>
    <t>DEPT. ISSUED FIREARMS</t>
  </si>
  <si>
    <t>VESTS</t>
  </si>
  <si>
    <t>DAMAGED PER. PROP.</t>
  </si>
  <si>
    <t>CELL PHONE</t>
  </si>
  <si>
    <t>MPA LEGAL DEFENSE</t>
  </si>
  <si>
    <t>UNIFORM AMMO</t>
  </si>
  <si>
    <t xml:space="preserve">SALARIES- HOLIDAY PAY         </t>
  </si>
  <si>
    <t>DRY CLEANING</t>
  </si>
  <si>
    <t>SALARIES-ADD. PERSONAL DAYS</t>
  </si>
  <si>
    <t>TRAINING SUPPLIES</t>
  </si>
  <si>
    <t>LOCK-UP</t>
  </si>
  <si>
    <t xml:space="preserve">TRAVEL   SEMINARS                     </t>
  </si>
  <si>
    <t xml:space="preserve"> ADDITIONAL EQUIPMENT                     </t>
  </si>
  <si>
    <t>OTHER MISC</t>
  </si>
  <si>
    <t>HARBORMASTER</t>
  </si>
  <si>
    <t>SEMLEC</t>
  </si>
  <si>
    <t>CRITICAL INCIDENT TRAINING</t>
  </si>
  <si>
    <t>CONTRACTED SERVICES</t>
  </si>
  <si>
    <t>CLEANING SUPPLIES &amp; SERVICE</t>
  </si>
  <si>
    <t>COMMUNICATIONS DEPT.</t>
  </si>
  <si>
    <t xml:space="preserve">SALARIES-RESERVES  </t>
  </si>
  <si>
    <t>TMLP</t>
  </si>
  <si>
    <t>R. &amp; M.- GENERATOR</t>
  </si>
  <si>
    <t xml:space="preserve">SEPTIC </t>
  </si>
  <si>
    <t>WATER INSPECTION</t>
  </si>
  <si>
    <t>PROPANE</t>
  </si>
  <si>
    <t>CLEANING &amp; MAINT.</t>
  </si>
  <si>
    <t xml:space="preserve">R. &amp; M.- FIRE EXTINUISHERS               </t>
  </si>
  <si>
    <t>INTERNET</t>
  </si>
  <si>
    <t>PHONE BACK-UP</t>
  </si>
  <si>
    <t xml:space="preserve">R. &amp; M. EMERGENCY REPAIRS             </t>
  </si>
  <si>
    <t xml:space="preserve">R. &amp; M.- GARAGE DOORS           </t>
  </si>
  <si>
    <t xml:space="preserve">BOILER INSPECTION       </t>
  </si>
  <si>
    <t>SNOW &amp; ICE</t>
  </si>
  <si>
    <t>HEATING SYSTEM</t>
  </si>
  <si>
    <t>PUBLIC SAFETY BUILDING</t>
  </si>
  <si>
    <t>IMC-CJS SOFTWARE</t>
  </si>
  <si>
    <t>CON-ED</t>
  </si>
  <si>
    <t>OUTSIDE SERVICES</t>
  </si>
  <si>
    <t>CELL PHONES</t>
  </si>
  <si>
    <t>LIABILITY INS.</t>
  </si>
  <si>
    <t xml:space="preserve">SAFETY </t>
  </si>
  <si>
    <t xml:space="preserve">R. &amp; M.- EQUIPMENT </t>
  </si>
  <si>
    <t xml:space="preserve"> INSPECTIONS        </t>
  </si>
  <si>
    <t xml:space="preserve"> RADIO LICENSING          </t>
  </si>
  <si>
    <t>MAINTENANCE AGREEMENTS</t>
  </si>
  <si>
    <t>R. &amp; M.- EQUIPMENT/RADIOS</t>
  </si>
  <si>
    <t xml:space="preserve">R. &amp; M.  EQUIPMENT      </t>
  </si>
  <si>
    <t>High School Stabilization</t>
  </si>
  <si>
    <t>School Choice</t>
  </si>
  <si>
    <t>Meals Tax</t>
  </si>
  <si>
    <t>Pen. &amp; Int.</t>
  </si>
  <si>
    <t>Other Charges</t>
  </si>
  <si>
    <t>License &amp; Permits</t>
  </si>
  <si>
    <t>Fines</t>
  </si>
  <si>
    <t>Invest Income</t>
  </si>
  <si>
    <t>Fees</t>
  </si>
  <si>
    <t>S/B/HighScool Assesment</t>
  </si>
  <si>
    <t>S/B HIGH SCHOOL ASSESS.</t>
  </si>
  <si>
    <t>SBSRD</t>
  </si>
  <si>
    <t>BRISTOL AGGY.</t>
  </si>
  <si>
    <t>SCHOOL COM. SALARY</t>
  </si>
  <si>
    <t>STORMWATER</t>
  </si>
  <si>
    <t>SRPEDD</t>
  </si>
  <si>
    <t>TAX TITLE</t>
  </si>
  <si>
    <t>WATER SUPPLY</t>
  </si>
  <si>
    <t>BACKCHARGES</t>
  </si>
  <si>
    <t>Regional Aggy.</t>
  </si>
  <si>
    <t>State Aid Chap. 70 (HWM's estimate)</t>
  </si>
  <si>
    <t>State Aid Local  (HWM's estimate)</t>
  </si>
  <si>
    <t>REQUESTS</t>
  </si>
  <si>
    <t>BRISTOL PLYMOUTH 3320</t>
  </si>
  <si>
    <t>SCHOOL DEPARTMENTS 3325</t>
  </si>
  <si>
    <t>S/B/ High School Assessment</t>
  </si>
  <si>
    <t>Bristol Aggy. Assesment</t>
  </si>
  <si>
    <t>Town Fuel</t>
  </si>
  <si>
    <t>Salaries Elected</t>
  </si>
  <si>
    <t>Salary Elected</t>
  </si>
  <si>
    <t>R&amp;M EQUIPMENT</t>
  </si>
  <si>
    <t>BOOK BINDING</t>
  </si>
  <si>
    <t>POSTAGE</t>
  </si>
  <si>
    <t>CENSUS</t>
  </si>
  <si>
    <t>LIST/SERVE</t>
  </si>
  <si>
    <t>TRASH DISPOSAL</t>
  </si>
  <si>
    <t>R. &amp; M.- VEHICLES</t>
  </si>
  <si>
    <t>Exempt Elderly</t>
  </si>
  <si>
    <t>State Owned Land</t>
  </si>
  <si>
    <t>Public Library</t>
  </si>
  <si>
    <t>Revolving Funds</t>
  </si>
  <si>
    <t>SALARIES -CALL E.M.T.</t>
  </si>
  <si>
    <t>Local Schools-Non Net School Spending</t>
  </si>
  <si>
    <t>SCHOOL RENO DEBT 2</t>
  </si>
  <si>
    <t>TOWN WELL</t>
  </si>
  <si>
    <t>MULTI-USE LAND</t>
  </si>
  <si>
    <t>TOWN OFFICE BLDG</t>
  </si>
  <si>
    <t>FIRE TRUCK</t>
  </si>
  <si>
    <t>SCHOOL RENO INT. 2</t>
  </si>
  <si>
    <t>TOWN OFFICE BUILDING</t>
  </si>
  <si>
    <t xml:space="preserve">Rentals Solar </t>
  </si>
  <si>
    <t xml:space="preserve">SBRSD HIGH SCHOOL </t>
  </si>
  <si>
    <t xml:space="preserve">B/P/ REGIONAL SCHOOL               </t>
  </si>
  <si>
    <t>B.P. Regional High School</t>
  </si>
  <si>
    <t>K-8 HEALTH INSURANCE</t>
  </si>
  <si>
    <t>K-8 WORKERS COMP.</t>
  </si>
  <si>
    <t>K-8 LIABILITY INSURANCE</t>
  </si>
  <si>
    <t>Berkley School</t>
  </si>
  <si>
    <t>HIGHWAY</t>
  </si>
  <si>
    <t>ACCOUNT NAME</t>
  </si>
  <si>
    <t>ATFC Dues</t>
  </si>
  <si>
    <t>Office Supplies</t>
  </si>
  <si>
    <t>Municipal</t>
  </si>
  <si>
    <t>Public Safety</t>
  </si>
  <si>
    <t>Pensions</t>
  </si>
  <si>
    <t>Insurance</t>
  </si>
  <si>
    <t>Schools</t>
  </si>
  <si>
    <t>Public Works</t>
  </si>
  <si>
    <t>Human Services</t>
  </si>
  <si>
    <t>Debt - Schools</t>
  </si>
  <si>
    <t>Debt - Municipal</t>
  </si>
  <si>
    <t>General Government</t>
  </si>
  <si>
    <t>School</t>
  </si>
  <si>
    <t>***</t>
  </si>
  <si>
    <t>****</t>
  </si>
  <si>
    <t>Revenue Sources</t>
  </si>
  <si>
    <t>Taxation</t>
  </si>
  <si>
    <t>State Aid</t>
  </si>
  <si>
    <t>Local Receipts</t>
  </si>
  <si>
    <t>Other Funds</t>
  </si>
  <si>
    <t>*** Stabilization removed from Taxation</t>
  </si>
  <si>
    <t>**** 1st year of SBRSD</t>
  </si>
  <si>
    <t>State Assessments</t>
  </si>
  <si>
    <t xml:space="preserve">SALARIES-DIRECTOR  </t>
  </si>
  <si>
    <t>TOWN</t>
  </si>
  <si>
    <t>Town Meeting</t>
  </si>
  <si>
    <t>SALARIES-ADD. TEMP. HOURS</t>
  </si>
  <si>
    <t xml:space="preserve">R. &amp; M.-ROAD WAYS &amp; GROUNDS  </t>
  </si>
  <si>
    <t xml:space="preserve">REVENUE </t>
  </si>
  <si>
    <t xml:space="preserve">SALARIES-HOLIDAY             </t>
  </si>
  <si>
    <t>E.M.A. DEPARTMENT</t>
  </si>
  <si>
    <t>MAPPING</t>
  </si>
  <si>
    <t xml:space="preserve">P.W. SUPPLIES -   </t>
  </si>
  <si>
    <t xml:space="preserve">SALARIES-H.R. ADMIN./ASST. TREA.        </t>
  </si>
  <si>
    <t>SALARIES - ASST. TONW ACCOUNTANT</t>
  </si>
  <si>
    <t>K-8 Transportation and Insurances</t>
  </si>
  <si>
    <t>FY 2021</t>
  </si>
  <si>
    <t>AED &amp; NARCAN</t>
  </si>
  <si>
    <t>NEW</t>
  </si>
  <si>
    <t>PART-TIME SICK &amp; OVERTIME</t>
  </si>
  <si>
    <t>Fire Chief Reques</t>
  </si>
  <si>
    <t>Plymo Vent</t>
  </si>
  <si>
    <t>SALARIES - TOWN ASSESSOR</t>
  </si>
  <si>
    <t>CERTIFICATION BONUS</t>
  </si>
  <si>
    <t>BOX ALARM MAINTENANCE</t>
  </si>
  <si>
    <t>ELECTRICITY</t>
  </si>
  <si>
    <t>S/B/HighSchool Taxation</t>
  </si>
  <si>
    <t>ATFC Annual Meeting</t>
  </si>
  <si>
    <t>MMA Annual Conference</t>
  </si>
  <si>
    <t>SBSRD Taxation</t>
  </si>
  <si>
    <t>SALARIES - STIPEND</t>
  </si>
  <si>
    <t>.</t>
  </si>
  <si>
    <t>UNFUNDED LIABILITY</t>
  </si>
  <si>
    <t>Unfunded Liability</t>
  </si>
  <si>
    <t>FULL YEAR RECOMM</t>
  </si>
  <si>
    <t>FY 2022</t>
  </si>
  <si>
    <t>SCHOOL SPENDING</t>
  </si>
  <si>
    <t>SBRHS SPEDD OUTSOURCED/RESIDENTIAL</t>
  </si>
  <si>
    <t>$ CHANGE</t>
  </si>
  <si>
    <t>Bristol County Agricultural</t>
  </si>
  <si>
    <t>IN-LINE OF DUTY INJURY FUND</t>
  </si>
  <si>
    <t>TURNOUT GEAR</t>
  </si>
  <si>
    <t>POLICE REFORM BILL RES</t>
  </si>
  <si>
    <t xml:space="preserve">POLICE REFORM BILL FTE    </t>
  </si>
  <si>
    <t>In-LINE OF DUTY INJURY FUND</t>
  </si>
  <si>
    <t>K-8 OUT OF DISTRICT SPECIAL EDUCATION</t>
  </si>
  <si>
    <t>K-8 Out of District Special Education</t>
  </si>
  <si>
    <t>Charter Tuition Reimbursement</t>
  </si>
  <si>
    <t>SALARIES Consultant</t>
  </si>
  <si>
    <t>Certification Bonues</t>
  </si>
  <si>
    <t>Fiscal Year 2023 Budget</t>
  </si>
  <si>
    <r>
      <t>APPENDIX A</t>
    </r>
    <r>
      <rPr>
        <b/>
        <sz val="16"/>
        <rFont val="Arial MT"/>
      </rPr>
      <t>:  FY 2023 OPERATING BUDGET (BY LINE ITEM)</t>
    </r>
  </si>
  <si>
    <t>FY 2023</t>
  </si>
  <si>
    <t>FY 2022 Levy</t>
  </si>
  <si>
    <t>FY2022 Amended New Growth</t>
  </si>
  <si>
    <t xml:space="preserve">  FY 2023 OPERATING BUDGET (BY DEPARTMENT)</t>
  </si>
  <si>
    <t>Fincom Recommendation</t>
  </si>
  <si>
    <t>FY2023</t>
  </si>
  <si>
    <t>TA Recom</t>
  </si>
  <si>
    <t>$ Change</t>
  </si>
  <si>
    <t>BOS Recom</t>
  </si>
  <si>
    <t>Charter School Sending</t>
  </si>
  <si>
    <t>School Choice Receiving/Sending</t>
  </si>
  <si>
    <t>Digital Data</t>
  </si>
  <si>
    <t>SALARIES-MAINTENANCE</t>
  </si>
  <si>
    <t xml:space="preserve">    Surplus/(Deficit)</t>
  </si>
  <si>
    <t>FY22 Free Cash</t>
  </si>
  <si>
    <t>Education</t>
  </si>
  <si>
    <t>Chief Buyout</t>
  </si>
  <si>
    <t>Post Retirement Buy-Out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</si>
</sst>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yyyy"/>
    <numFmt numFmtId="166" formatCode="&quot;$&quot;#,##0.00"/>
    <numFmt numFmtId="167" formatCode="_(&quot;$&quot;* #,##0_);_(&quot;$&quot;* \(#,##0\);_(&quot;$&quot;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name val="Arial MT"/>
    </font>
    <font>
      <b/>
      <sz val="16"/>
      <name val="Arial MT"/>
    </font>
    <font>
      <sz val="16"/>
      <name val="Arial MT"/>
    </font>
    <font>
      <b/>
      <sz val="18"/>
      <name val="Arial MT"/>
    </font>
    <font>
      <b/>
      <i/>
      <sz val="12"/>
      <name val="Arial MT"/>
    </font>
    <font>
      <b/>
      <sz val="12"/>
      <name val="Arial MT"/>
    </font>
    <font>
      <sz val="12"/>
      <name val="Arial MT"/>
    </font>
    <font>
      <b/>
      <u/>
      <sz val="12"/>
      <name val="Arial MT"/>
    </font>
    <font>
      <b/>
      <sz val="14"/>
      <name val="Arial MT"/>
    </font>
    <font>
      <sz val="14"/>
      <name val="Arial MT"/>
    </font>
    <font>
      <i/>
      <sz val="12"/>
      <name val="Arial MT"/>
    </font>
    <font>
      <sz val="9"/>
      <color theme="0"/>
      <name val="Arial MT"/>
    </font>
    <font>
      <sz val="12"/>
      <color theme="0"/>
      <name val="Arial MT"/>
    </font>
    <font>
      <b/>
      <sz val="10"/>
      <color theme="0"/>
      <name val="Arial MT"/>
    </font>
    <font>
      <b/>
      <sz val="9"/>
      <color theme="0"/>
      <name val="Arial MT"/>
    </font>
    <font>
      <b/>
      <sz val="14"/>
      <color theme="0"/>
      <name val="Arial MT"/>
    </font>
    <font>
      <sz val="10"/>
      <color theme="0"/>
      <name val="Arial MT"/>
    </font>
    <font>
      <b/>
      <sz val="9"/>
      <name val="Arial MT"/>
    </font>
    <font>
      <sz val="10"/>
      <name val="Arial MT"/>
    </font>
    <font>
      <sz val="9"/>
      <name val="Arial MT"/>
    </font>
    <font>
      <u/>
      <sz val="12"/>
      <name val="Arial MT"/>
    </font>
    <font>
      <sz val="12"/>
      <color indexed="9"/>
      <name val="Arial MT"/>
    </font>
    <font>
      <sz val="12"/>
      <color indexed="8"/>
      <name val="Arial MT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 MT"/>
    </font>
    <font>
      <sz val="10"/>
      <name val="Arial"/>
      <family val="2"/>
    </font>
    <font>
      <b/>
      <sz val="10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44" fillId="0" borderId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0" fillId="0" borderId="0" xfId="0" applyNumberFormat="1"/>
    <xf numFmtId="0" fontId="20" fillId="0" borderId="0" xfId="0" applyFo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33" borderId="11" xfId="0" applyFill="1" applyBorder="1"/>
    <xf numFmtId="0" fontId="16" fillId="33" borderId="11" xfId="0" applyFont="1" applyFill="1" applyBorder="1"/>
    <xf numFmtId="164" fontId="16" fillId="33" borderId="11" xfId="0" applyNumberFormat="1" applyFont="1" applyFill="1" applyBorder="1"/>
    <xf numFmtId="0" fontId="0" fillId="0" borderId="0" xfId="0" applyAlignment="1">
      <alignment horizontal="left"/>
    </xf>
    <xf numFmtId="0" fontId="0" fillId="0" borderId="11" xfId="0" applyFill="1" applyBorder="1"/>
    <xf numFmtId="0" fontId="0" fillId="0" borderId="0" xfId="0" applyFill="1" applyBorder="1"/>
    <xf numFmtId="0" fontId="0" fillId="0" borderId="0" xfId="0" applyFill="1"/>
    <xf numFmtId="0" fontId="23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13" xfId="0" applyBorder="1" applyProtection="1"/>
    <xf numFmtId="37" fontId="0" fillId="0" borderId="13" xfId="0" applyNumberFormat="1" applyBorder="1" applyProtection="1"/>
    <xf numFmtId="0" fontId="0" fillId="0" borderId="13" xfId="0" applyFill="1" applyBorder="1" applyProtection="1"/>
    <xf numFmtId="37" fontId="0" fillId="0" borderId="13" xfId="0" applyNumberFormat="1" applyBorder="1" applyAlignment="1" applyProtection="1">
      <alignment horizontal="right"/>
    </xf>
    <xf numFmtId="37" fontId="0" fillId="0" borderId="13" xfId="0" applyNumberFormat="1" applyFill="1" applyBorder="1" applyProtection="1"/>
    <xf numFmtId="0" fontId="23" fillId="0" borderId="0" xfId="0" applyFont="1" applyAlignment="1" applyProtection="1">
      <alignment horizontal="center"/>
    </xf>
    <xf numFmtId="0" fontId="0" fillId="0" borderId="0" xfId="0" applyBorder="1" applyProtection="1"/>
    <xf numFmtId="37" fontId="0" fillId="0" borderId="0" xfId="0" applyNumberFormat="1" applyBorder="1" applyProtection="1"/>
    <xf numFmtId="0" fontId="26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4" fillId="0" borderId="0" xfId="0" applyFont="1" applyFill="1"/>
    <xf numFmtId="0" fontId="25" fillId="0" borderId="0" xfId="0" applyFont="1" applyFill="1"/>
    <xf numFmtId="5" fontId="24" fillId="0" borderId="0" xfId="0" applyNumberFormat="1" applyFont="1" applyFill="1" applyProtection="1"/>
    <xf numFmtId="5" fontId="0" fillId="0" borderId="0" xfId="0" applyNumberFormat="1" applyFill="1"/>
    <xf numFmtId="0" fontId="29" fillId="0" borderId="0" xfId="0" applyFont="1" applyFill="1"/>
    <xf numFmtId="0" fontId="30" fillId="0" borderId="0" xfId="0" applyFont="1" applyFill="1"/>
    <xf numFmtId="42" fontId="31" fillId="0" borderId="0" xfId="0" applyNumberFormat="1" applyFont="1" applyFill="1"/>
    <xf numFmtId="5" fontId="23" fillId="0" borderId="0" xfId="0" applyNumberFormat="1" applyFont="1" applyFill="1"/>
    <xf numFmtId="5" fontId="30" fillId="0" borderId="0" xfId="0" applyNumberFormat="1" applyFont="1" applyFill="1"/>
    <xf numFmtId="7" fontId="30" fillId="0" borderId="0" xfId="0" applyNumberFormat="1" applyFont="1" applyFill="1"/>
    <xf numFmtId="5" fontId="32" fillId="0" borderId="0" xfId="0" applyNumberFormat="1" applyFont="1" applyFill="1"/>
    <xf numFmtId="0" fontId="33" fillId="0" borderId="0" xfId="0" applyFont="1" applyFill="1"/>
    <xf numFmtId="5" fontId="24" fillId="0" borderId="0" xfId="0" applyNumberFormat="1" applyFont="1" applyFill="1"/>
    <xf numFmtId="0" fontId="34" fillId="0" borderId="0" xfId="0" applyFont="1" applyFill="1"/>
    <xf numFmtId="164" fontId="35" fillId="0" borderId="0" xfId="0" applyNumberFormat="1" applyFont="1" applyFill="1"/>
    <xf numFmtId="5" fontId="0" fillId="0" borderId="0" xfId="0" applyNumberFormat="1" applyFont="1" applyFill="1" applyProtection="1"/>
    <xf numFmtId="0" fontId="32" fillId="0" borderId="0" xfId="0" applyFont="1" applyFill="1"/>
    <xf numFmtId="0" fontId="0" fillId="0" borderId="0" xfId="0" applyFont="1" applyFill="1"/>
    <xf numFmtId="0" fontId="36" fillId="0" borderId="0" xfId="0" applyFont="1" applyFill="1"/>
    <xf numFmtId="0" fontId="30" fillId="0" borderId="0" xfId="0" applyFont="1" applyFill="1" applyBorder="1"/>
    <xf numFmtId="164" fontId="38" fillId="0" borderId="0" xfId="0" applyNumberFormat="1" applyFont="1" applyFill="1" applyBorder="1"/>
    <xf numFmtId="164" fontId="30" fillId="0" borderId="0" xfId="0" applyNumberFormat="1" applyFont="1" applyFill="1" applyBorder="1"/>
    <xf numFmtId="5" fontId="23" fillId="0" borderId="0" xfId="0" applyNumberFormat="1" applyFont="1" applyFill="1" applyBorder="1" applyProtection="1"/>
    <xf numFmtId="0" fontId="0" fillId="0" borderId="0" xfId="0" applyFont="1" applyFill="1" applyBorder="1"/>
    <xf numFmtId="0" fontId="39" fillId="0" borderId="0" xfId="0" applyFont="1" applyFill="1"/>
    <xf numFmtId="5" fontId="0" fillId="0" borderId="0" xfId="0" applyNumberFormat="1" applyFont="1" applyFill="1" applyBorder="1"/>
    <xf numFmtId="5" fontId="23" fillId="0" borderId="0" xfId="0" applyNumberFormat="1" applyFont="1" applyFill="1" applyBorder="1"/>
    <xf numFmtId="5" fontId="37" fillId="0" borderId="0" xfId="0" applyNumberFormat="1" applyFont="1" applyFill="1" applyBorder="1"/>
    <xf numFmtId="0" fontId="40" fillId="0" borderId="0" xfId="0" applyFont="1" applyFill="1" applyBorder="1"/>
    <xf numFmtId="164" fontId="37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Border="1"/>
    <xf numFmtId="164" fontId="37" fillId="0" borderId="0" xfId="0" applyNumberFormat="1" applyFont="1" applyFill="1" applyBorder="1"/>
    <xf numFmtId="5" fontId="41" fillId="0" borderId="0" xfId="0" applyNumberFormat="1" applyFont="1" applyFill="1" applyProtection="1"/>
    <xf numFmtId="5" fontId="41" fillId="0" borderId="10" xfId="0" applyNumberFormat="1" applyFont="1" applyFill="1" applyBorder="1" applyProtection="1"/>
    <xf numFmtId="5" fontId="41" fillId="0" borderId="0" xfId="0" applyNumberFormat="1" applyFont="1" applyFill="1" applyBorder="1" applyProtection="1"/>
    <xf numFmtId="5" fontId="41" fillId="0" borderId="14" xfId="0" applyNumberFormat="1" applyFont="1" applyFill="1" applyBorder="1" applyProtection="1"/>
    <xf numFmtId="0" fontId="41" fillId="0" borderId="0" xfId="0" applyFont="1" applyFill="1"/>
    <xf numFmtId="5" fontId="42" fillId="0" borderId="0" xfId="0" applyNumberFormat="1" applyFont="1" applyFill="1" applyBorder="1" applyProtection="1"/>
    <xf numFmtId="0" fontId="16" fillId="0" borderId="0" xfId="0" applyFont="1" applyAlignment="1">
      <alignment horizontal="left"/>
    </xf>
    <xf numFmtId="0" fontId="0" fillId="33" borderId="11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0" fillId="0" borderId="11" xfId="0" applyNumberFormat="1" applyFill="1" applyBorder="1" applyAlignment="1" applyProtection="1">
      <alignment horizontal="right"/>
    </xf>
    <xf numFmtId="0" fontId="0" fillId="0" borderId="11" xfId="0" applyNumberFormat="1" applyFill="1" applyBorder="1" applyProtection="1"/>
    <xf numFmtId="5" fontId="25" fillId="0" borderId="0" xfId="0" applyNumberFormat="1" applyFont="1" applyFill="1" applyAlignment="1">
      <alignment horizontal="center"/>
    </xf>
    <xf numFmtId="37" fontId="37" fillId="0" borderId="0" xfId="0" applyNumberFormat="1" applyFont="1" applyFill="1" applyBorder="1"/>
    <xf numFmtId="5" fontId="43" fillId="0" borderId="0" xfId="0" applyNumberFormat="1" applyFont="1" applyFill="1" applyProtection="1"/>
    <xf numFmtId="0" fontId="34" fillId="0" borderId="0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right"/>
    </xf>
    <xf numFmtId="164" fontId="29" fillId="0" borderId="0" xfId="0" applyNumberFormat="1" applyFont="1" applyFill="1" applyBorder="1"/>
    <xf numFmtId="0" fontId="0" fillId="0" borderId="11" xfId="0" applyNumberFormat="1" applyFill="1" applyBorder="1" applyAlignment="1" applyProtection="1">
      <alignment horizontal="left"/>
    </xf>
    <xf numFmtId="44" fontId="0" fillId="0" borderId="0" xfId="42" applyFont="1" applyFill="1" applyBorder="1"/>
    <xf numFmtId="164" fontId="0" fillId="0" borderId="0" xfId="0" applyNumberFormat="1" applyFill="1" applyBorder="1"/>
    <xf numFmtId="0" fontId="16" fillId="0" borderId="0" xfId="0" applyFont="1" applyFill="1" applyBorder="1"/>
    <xf numFmtId="44" fontId="16" fillId="0" borderId="0" xfId="42" applyFont="1" applyFill="1" applyBorder="1"/>
    <xf numFmtId="44" fontId="16" fillId="0" borderId="0" xfId="0" applyNumberFormat="1" applyFont="1" applyFill="1" applyBorder="1"/>
    <xf numFmtId="44" fontId="0" fillId="0" borderId="0" xfId="42" applyFont="1" applyFill="1"/>
    <xf numFmtId="44" fontId="0" fillId="0" borderId="0" xfId="42" applyFont="1" applyFill="1" applyProtection="1"/>
    <xf numFmtId="44" fontId="41" fillId="0" borderId="0" xfId="0" applyNumberFormat="1" applyFont="1" applyFill="1" applyBorder="1" applyProtection="1"/>
    <xf numFmtId="0" fontId="25" fillId="0" borderId="0" xfId="0" applyFont="1" applyFill="1" applyAlignment="1">
      <alignment horizontal="center"/>
    </xf>
    <xf numFmtId="0" fontId="0" fillId="0" borderId="16" xfId="0" applyBorder="1" applyProtection="1"/>
    <xf numFmtId="37" fontId="0" fillId="0" borderId="15" xfId="0" applyNumberFormat="1" applyBorder="1" applyProtection="1"/>
    <xf numFmtId="0" fontId="0" fillId="33" borderId="11" xfId="0" applyFill="1" applyBorder="1"/>
    <xf numFmtId="0" fontId="0" fillId="33" borderId="11" xfId="0" applyFill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33" borderId="11" xfId="0" applyFill="1" applyBorder="1"/>
    <xf numFmtId="0" fontId="0" fillId="33" borderId="11" xfId="0" applyFill="1" applyBorder="1"/>
    <xf numFmtId="0" fontId="0" fillId="33" borderId="11" xfId="0" applyFill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33" borderId="11" xfId="0" applyFill="1" applyBorder="1"/>
    <xf numFmtId="0" fontId="0" fillId="33" borderId="11" xfId="0" applyFill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0" xfId="0" applyFill="1" applyAlignment="1">
      <alignment horizontal="left"/>
    </xf>
    <xf numFmtId="44" fontId="0" fillId="0" borderId="0" xfId="42" applyFont="1"/>
    <xf numFmtId="37" fontId="0" fillId="0" borderId="13" xfId="0" applyNumberFormat="1" applyBorder="1" applyAlignment="1" applyProtection="1">
      <alignment horizontal="left"/>
    </xf>
    <xf numFmtId="164" fontId="44" fillId="0" borderId="0" xfId="43" applyNumberFormat="1"/>
    <xf numFmtId="0" fontId="44" fillId="0" borderId="0" xfId="43"/>
    <xf numFmtId="0" fontId="45" fillId="0" borderId="0" xfId="43" applyFont="1"/>
    <xf numFmtId="165" fontId="45" fillId="0" borderId="0" xfId="43" applyNumberFormat="1" applyFont="1"/>
    <xf numFmtId="165" fontId="44" fillId="0" borderId="0" xfId="43" applyNumberFormat="1"/>
    <xf numFmtId="5" fontId="44" fillId="0" borderId="0" xfId="43" applyNumberFormat="1"/>
    <xf numFmtId="0" fontId="44" fillId="0" borderId="0" xfId="43" applyFont="1"/>
    <xf numFmtId="0" fontId="20" fillId="0" borderId="0" xfId="0" applyFont="1" applyFill="1"/>
    <xf numFmtId="0" fontId="44" fillId="0" borderId="0" xfId="43" applyFill="1"/>
    <xf numFmtId="164" fontId="44" fillId="0" borderId="0" xfId="43" applyNumberFormat="1" applyFill="1"/>
    <xf numFmtId="3" fontId="0" fillId="0" borderId="0" xfId="0" applyNumberFormat="1" applyFill="1"/>
    <xf numFmtId="3" fontId="44" fillId="0" borderId="0" xfId="43" applyNumberFormat="1" applyFill="1"/>
    <xf numFmtId="44" fontId="36" fillId="0" borderId="0" xfId="0" applyNumberFormat="1" applyFont="1" applyFill="1" applyBorder="1"/>
    <xf numFmtId="5" fontId="0" fillId="0" borderId="0" xfId="42" applyNumberFormat="1" applyFont="1" applyFill="1" applyProtection="1"/>
    <xf numFmtId="44" fontId="46" fillId="0" borderId="0" xfId="42" applyFont="1" applyFill="1"/>
    <xf numFmtId="44" fontId="47" fillId="0" borderId="0" xfId="42" applyFont="1" applyFill="1"/>
    <xf numFmtId="44" fontId="47" fillId="0" borderId="0" xfId="42" applyFont="1" applyFill="1" applyProtection="1"/>
    <xf numFmtId="5" fontId="41" fillId="34" borderId="0" xfId="0" applyNumberFormat="1" applyFont="1" applyFill="1" applyProtection="1"/>
    <xf numFmtId="5" fontId="41" fillId="34" borderId="0" xfId="0" applyNumberFormat="1" applyFont="1" applyFill="1" applyBorder="1" applyProtection="1"/>
    <xf numFmtId="0" fontId="48" fillId="0" borderId="11" xfId="0" applyFont="1" applyBorder="1"/>
    <xf numFmtId="0" fontId="48" fillId="33" borderId="11" xfId="0" applyFont="1" applyFill="1" applyBorder="1"/>
    <xf numFmtId="0" fontId="48" fillId="0" borderId="11" xfId="0" applyFont="1" applyBorder="1" applyAlignment="1">
      <alignment horizontal="left"/>
    </xf>
    <xf numFmtId="0" fontId="48" fillId="0" borderId="11" xfId="0" applyFont="1" applyFill="1" applyBorder="1"/>
    <xf numFmtId="9" fontId="0" fillId="0" borderId="12" xfId="0" applyNumberFormat="1" applyBorder="1"/>
    <xf numFmtId="9" fontId="0" fillId="33" borderId="12" xfId="0" applyNumberFormat="1" applyFill="1" applyBorder="1"/>
    <xf numFmtId="9" fontId="0" fillId="0" borderId="12" xfId="0" applyNumberFormat="1" applyFill="1" applyBorder="1"/>
    <xf numFmtId="9" fontId="0" fillId="33" borderId="12" xfId="44" applyFont="1" applyFill="1" applyBorder="1"/>
    <xf numFmtId="164" fontId="0" fillId="33" borderId="12" xfId="0" applyNumberFormat="1" applyFill="1" applyBorder="1"/>
    <xf numFmtId="9" fontId="48" fillId="0" borderId="12" xfId="0" applyNumberFormat="1" applyFont="1" applyFill="1" applyBorder="1"/>
    <xf numFmtId="9" fontId="0" fillId="0" borderId="12" xfId="44" applyFont="1" applyFill="1" applyBorder="1"/>
    <xf numFmtId="164" fontId="0" fillId="0" borderId="12" xfId="0" applyNumberFormat="1" applyBorder="1"/>
    <xf numFmtId="9" fontId="16" fillId="33" borderId="12" xfId="44" applyFont="1" applyFill="1" applyBorder="1"/>
    <xf numFmtId="164" fontId="49" fillId="0" borderId="18" xfId="0" applyNumberFormat="1" applyFont="1" applyFill="1" applyBorder="1"/>
    <xf numFmtId="164" fontId="49" fillId="0" borderId="18" xfId="0" applyNumberFormat="1" applyFont="1" applyBorder="1"/>
    <xf numFmtId="164" fontId="49" fillId="33" borderId="18" xfId="0" applyNumberFormat="1" applyFont="1" applyFill="1" applyBorder="1"/>
    <xf numFmtId="164" fontId="49" fillId="34" borderId="18" xfId="0" applyNumberFormat="1" applyFont="1" applyFill="1" applyBorder="1"/>
    <xf numFmtId="9" fontId="49" fillId="0" borderId="19" xfId="0" applyNumberFormat="1" applyFont="1" applyBorder="1"/>
    <xf numFmtId="0" fontId="49" fillId="0" borderId="0" xfId="0" applyFont="1"/>
    <xf numFmtId="164" fontId="49" fillId="0" borderId="0" xfId="0" applyNumberFormat="1" applyFont="1"/>
    <xf numFmtId="164" fontId="49" fillId="33" borderId="20" xfId="0" applyNumberFormat="1" applyFont="1" applyFill="1" applyBorder="1"/>
    <xf numFmtId="37" fontId="0" fillId="0" borderId="0" xfId="0" applyNumberFormat="1"/>
    <xf numFmtId="0" fontId="16" fillId="0" borderId="11" xfId="0" applyFont="1" applyBorder="1"/>
    <xf numFmtId="44" fontId="23" fillId="0" borderId="0" xfId="0" applyNumberFormat="1" applyFont="1" applyFill="1" applyBorder="1"/>
    <xf numFmtId="0" fontId="0" fillId="34" borderId="11" xfId="0" applyFill="1" applyBorder="1"/>
    <xf numFmtId="164" fontId="49" fillId="0" borderId="20" xfId="0" applyNumberFormat="1" applyFont="1" applyFill="1" applyBorder="1"/>
    <xf numFmtId="0" fontId="0" fillId="35" borderId="11" xfId="0" applyFill="1" applyBorder="1"/>
    <xf numFmtId="0" fontId="0" fillId="36" borderId="0" xfId="0" applyFill="1"/>
    <xf numFmtId="0" fontId="0" fillId="36" borderId="11" xfId="0" applyFill="1" applyBorder="1"/>
    <xf numFmtId="0" fontId="16" fillId="33" borderId="0" xfId="0" applyFont="1" applyFill="1"/>
    <xf numFmtId="0" fontId="42" fillId="0" borderId="0" xfId="0" applyFont="1"/>
    <xf numFmtId="0" fontId="42" fillId="0" borderId="0" xfId="0" applyFont="1" applyBorder="1" applyAlignment="1">
      <alignment horizontal="center"/>
    </xf>
    <xf numFmtId="0" fontId="42" fillId="0" borderId="17" xfId="0" applyFont="1" applyBorder="1"/>
    <xf numFmtId="0" fontId="42" fillId="33" borderId="17" xfId="0" applyFont="1" applyFill="1" applyBorder="1"/>
    <xf numFmtId="164" fontId="42" fillId="0" borderId="17" xfId="0" applyNumberFormat="1" applyFont="1" applyFill="1" applyBorder="1"/>
    <xf numFmtId="164" fontId="42" fillId="0" borderId="17" xfId="0" applyNumberFormat="1" applyFont="1" applyBorder="1"/>
    <xf numFmtId="164" fontId="42" fillId="33" borderId="17" xfId="0" applyNumberFormat="1" applyFont="1" applyFill="1" applyBorder="1"/>
    <xf numFmtId="164" fontId="42" fillId="34" borderId="17" xfId="0" applyNumberFormat="1" applyFont="1" applyFill="1" applyBorder="1"/>
    <xf numFmtId="166" fontId="42" fillId="0" borderId="17" xfId="0" applyNumberFormat="1" applyFont="1" applyBorder="1"/>
    <xf numFmtId="164" fontId="42" fillId="33" borderId="11" xfId="0" applyNumberFormat="1" applyFont="1" applyFill="1" applyBorder="1"/>
    <xf numFmtId="9" fontId="42" fillId="0" borderId="17" xfId="0" applyNumberFormat="1" applyFont="1" applyBorder="1"/>
    <xf numFmtId="164" fontId="42" fillId="0" borderId="0" xfId="0" applyNumberFormat="1" applyFont="1"/>
    <xf numFmtId="0" fontId="49" fillId="33" borderId="21" xfId="0" applyFont="1" applyFill="1" applyBorder="1"/>
    <xf numFmtId="0" fontId="49" fillId="0" borderId="0" xfId="0" applyFont="1" applyBorder="1" applyAlignment="1">
      <alignment horizontal="center"/>
    </xf>
    <xf numFmtId="0" fontId="49" fillId="0" borderId="10" xfId="0" applyFont="1" applyBorder="1"/>
    <xf numFmtId="5" fontId="41" fillId="0" borderId="0" xfId="0" applyNumberFormat="1" applyFont="1" applyFill="1"/>
    <xf numFmtId="164" fontId="0" fillId="0" borderId="12" xfId="0" applyNumberFormat="1" applyFill="1" applyBorder="1"/>
    <xf numFmtId="164" fontId="0" fillId="33" borderId="12" xfId="44" applyNumberFormat="1" applyFont="1" applyFill="1" applyBorder="1"/>
    <xf numFmtId="164" fontId="16" fillId="0" borderId="0" xfId="0" applyNumberFormat="1" applyFont="1" applyBorder="1" applyAlignment="1">
      <alignment horizontal="center"/>
    </xf>
    <xf numFmtId="164" fontId="0" fillId="0" borderId="12" xfId="42" applyNumberFormat="1" applyFont="1" applyFill="1" applyBorder="1"/>
    <xf numFmtId="164" fontId="48" fillId="0" borderId="12" xfId="0" applyNumberFormat="1" applyFont="1" applyFill="1" applyBorder="1"/>
    <xf numFmtId="164" fontId="0" fillId="0" borderId="12" xfId="44" applyNumberFormat="1" applyFont="1" applyFill="1" applyBorder="1"/>
    <xf numFmtId="164" fontId="16" fillId="33" borderId="12" xfId="44" applyNumberFormat="1" applyFont="1" applyFill="1" applyBorder="1"/>
    <xf numFmtId="167" fontId="0" fillId="0" borderId="0" xfId="42" applyNumberFormat="1" applyFont="1" applyFill="1"/>
    <xf numFmtId="167" fontId="24" fillId="0" borderId="0" xfId="42" applyNumberFormat="1" applyFont="1" applyFill="1" applyBorder="1"/>
    <xf numFmtId="0" fontId="42" fillId="0" borderId="10" xfId="0" applyFont="1" applyBorder="1"/>
    <xf numFmtId="0" fontId="42" fillId="33" borderId="21" xfId="0" applyFont="1" applyFill="1" applyBorder="1"/>
    <xf numFmtId="164" fontId="42" fillId="0" borderId="18" xfId="0" applyNumberFormat="1" applyFont="1" applyFill="1" applyBorder="1"/>
    <xf numFmtId="164" fontId="42" fillId="0" borderId="18" xfId="0" applyNumberFormat="1" applyFont="1" applyBorder="1"/>
    <xf numFmtId="164" fontId="42" fillId="33" borderId="18" xfId="0" applyNumberFormat="1" applyFont="1" applyFill="1" applyBorder="1"/>
    <xf numFmtId="164" fontId="42" fillId="33" borderId="20" xfId="0" applyNumberFormat="1" applyFont="1" applyFill="1" applyBorder="1"/>
    <xf numFmtId="164" fontId="42" fillId="34" borderId="18" xfId="0" applyNumberFormat="1" applyFont="1" applyFill="1" applyBorder="1"/>
    <xf numFmtId="164" fontId="42" fillId="0" borderId="20" xfId="0" applyNumberFormat="1" applyFont="1" applyFill="1" applyBorder="1"/>
    <xf numFmtId="9" fontId="42" fillId="0" borderId="19" xfId="0" applyNumberFormat="1" applyFont="1" applyBorder="1"/>
    <xf numFmtId="164" fontId="49" fillId="37" borderId="18" xfId="0" applyNumberFormat="1" applyFont="1" applyFill="1" applyBorder="1"/>
    <xf numFmtId="164" fontId="50" fillId="0" borderId="0" xfId="0" applyNumberFormat="1" applyFont="1" applyBorder="1" applyAlignment="1">
      <alignment horizontal="center"/>
    </xf>
    <xf numFmtId="164" fontId="50" fillId="0" borderId="12" xfId="0" applyNumberFormat="1" applyFont="1" applyFill="1" applyBorder="1"/>
    <xf numFmtId="164" fontId="50" fillId="33" borderId="12" xfId="44" applyNumberFormat="1" applyFont="1" applyFill="1" applyBorder="1"/>
    <xf numFmtId="0" fontId="51" fillId="0" borderId="0" xfId="0" applyFont="1" applyBorder="1" applyAlignment="1">
      <alignment horizontal="center"/>
    </xf>
    <xf numFmtId="44" fontId="51" fillId="0" borderId="0" xfId="42" applyFont="1" applyBorder="1" applyAlignment="1">
      <alignment horizontal="center"/>
    </xf>
    <xf numFmtId="167" fontId="51" fillId="0" borderId="12" xfId="42" applyNumberFormat="1" applyFont="1" applyFill="1" applyBorder="1"/>
    <xf numFmtId="44" fontId="51" fillId="0" borderId="11" xfId="42" applyFont="1" applyFill="1" applyBorder="1"/>
    <xf numFmtId="44" fontId="51" fillId="0" borderId="11" xfId="42" applyFont="1" applyBorder="1"/>
    <xf numFmtId="164" fontId="51" fillId="33" borderId="11" xfId="0" applyNumberFormat="1" applyFont="1" applyFill="1" applyBorder="1"/>
    <xf numFmtId="44" fontId="51" fillId="33" borderId="11" xfId="42" applyFont="1" applyFill="1" applyBorder="1"/>
    <xf numFmtId="0" fontId="52" fillId="0" borderId="0" xfId="0" applyFont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164" fontId="52" fillId="0" borderId="11" xfId="0" applyNumberFormat="1" applyFont="1" applyBorder="1"/>
    <xf numFmtId="164" fontId="52" fillId="33" borderId="11" xfId="0" applyNumberFormat="1" applyFont="1" applyFill="1" applyBorder="1"/>
    <xf numFmtId="164" fontId="53" fillId="0" borderId="0" xfId="0" applyNumberFormat="1" applyFont="1" applyBorder="1" applyAlignment="1">
      <alignment horizontal="center"/>
    </xf>
    <xf numFmtId="164" fontId="53" fillId="0" borderId="12" xfId="0" applyNumberFormat="1" applyFont="1" applyFill="1" applyBorder="1"/>
    <xf numFmtId="164" fontId="53" fillId="33" borderId="12" xfId="44" applyNumberFormat="1" applyFont="1" applyFill="1" applyBorder="1"/>
    <xf numFmtId="164" fontId="50" fillId="0" borderId="0" xfId="0" applyNumberFormat="1" applyFont="1" applyAlignment="1">
      <alignment horizontal="center"/>
    </xf>
    <xf numFmtId="164" fontId="50" fillId="0" borderId="0" xfId="0" applyNumberFormat="1" applyFont="1"/>
    <xf numFmtId="164" fontId="53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/>
    <xf numFmtId="44" fontId="16" fillId="0" borderId="0" xfId="42" applyFont="1"/>
    <xf numFmtId="164" fontId="53" fillId="0" borderId="0" xfId="0" applyNumberFormat="1" applyFont="1"/>
    <xf numFmtId="164" fontId="50" fillId="0" borderId="12" xfId="0" applyNumberFormat="1" applyFont="1" applyBorder="1"/>
    <xf numFmtId="164" fontId="53" fillId="0" borderId="12" xfId="0" applyNumberFormat="1" applyFont="1" applyBorder="1"/>
    <xf numFmtId="0" fontId="51" fillId="0" borderId="11" xfId="0" applyFont="1" applyBorder="1"/>
    <xf numFmtId="0" fontId="52" fillId="0" borderId="11" xfId="0" applyFont="1" applyBorder="1"/>
    <xf numFmtId="164" fontId="50" fillId="33" borderId="12" xfId="0" applyNumberFormat="1" applyFont="1" applyFill="1" applyBorder="1"/>
    <xf numFmtId="164" fontId="53" fillId="33" borderId="12" xfId="0" applyNumberFormat="1" applyFont="1" applyFill="1" applyBorder="1"/>
    <xf numFmtId="9" fontId="51" fillId="33" borderId="11" xfId="0" applyNumberFormat="1" applyFont="1" applyFill="1" applyBorder="1"/>
    <xf numFmtId="0" fontId="52" fillId="33" borderId="11" xfId="0" applyFont="1" applyFill="1" applyBorder="1"/>
    <xf numFmtId="164" fontId="52" fillId="0" borderId="11" xfId="0" applyNumberFormat="1" applyFont="1" applyFill="1" applyBorder="1"/>
    <xf numFmtId="167" fontId="51" fillId="33" borderId="12" xfId="42" applyNumberFormat="1" applyFont="1" applyFill="1" applyBorder="1"/>
    <xf numFmtId="164" fontId="50" fillId="0" borderId="12" xfId="42" applyNumberFormat="1" applyFont="1" applyFill="1" applyBorder="1"/>
    <xf numFmtId="164" fontId="52" fillId="34" borderId="11" xfId="0" applyNumberFormat="1" applyFont="1" applyFill="1" applyBorder="1"/>
    <xf numFmtId="164" fontId="50" fillId="0" borderId="12" xfId="44" applyNumberFormat="1" applyFont="1" applyFill="1" applyBorder="1"/>
    <xf numFmtId="164" fontId="53" fillId="0" borderId="12" xfId="44" applyNumberFormat="1" applyFont="1" applyFill="1" applyBorder="1"/>
    <xf numFmtId="167" fontId="51" fillId="0" borderId="12" xfId="42" applyNumberFormat="1" applyFont="1" applyBorder="1"/>
    <xf numFmtId="164" fontId="51" fillId="0" borderId="11" xfId="0" applyNumberFormat="1" applyFont="1" applyFill="1" applyBorder="1"/>
    <xf numFmtId="164" fontId="51" fillId="0" borderId="11" xfId="0" applyNumberFormat="1" applyFont="1" applyBorder="1"/>
    <xf numFmtId="9" fontId="51" fillId="0" borderId="11" xfId="0" applyNumberFormat="1" applyFont="1" applyBorder="1"/>
    <xf numFmtId="9" fontId="52" fillId="0" borderId="11" xfId="0" applyNumberFormat="1" applyFont="1" applyBorder="1"/>
    <xf numFmtId="166" fontId="16" fillId="0" borderId="0" xfId="0" applyNumberFormat="1" applyFont="1" applyBorder="1"/>
    <xf numFmtId="164" fontId="50" fillId="37" borderId="12" xfId="0" applyNumberFormat="1" applyFont="1" applyFill="1" applyBorder="1"/>
    <xf numFmtId="164" fontId="50" fillId="38" borderId="12" xfId="0" applyNumberFormat="1" applyFont="1" applyFill="1" applyBorder="1"/>
    <xf numFmtId="164" fontId="50" fillId="39" borderId="12" xfId="0" applyNumberFormat="1" applyFont="1" applyFill="1" applyBorder="1"/>
    <xf numFmtId="5" fontId="0" fillId="0" borderId="10" xfId="0" applyNumberFormat="1" applyFont="1" applyFill="1" applyBorder="1" applyProtection="1"/>
    <xf numFmtId="164" fontId="49" fillId="39" borderId="18" xfId="0" applyNumberFormat="1" applyFont="1" applyFill="1" applyBorder="1"/>
    <xf numFmtId="164" fontId="50" fillId="39" borderId="12" xfId="44" applyNumberFormat="1" applyFont="1" applyFill="1" applyBorder="1"/>
    <xf numFmtId="164" fontId="50" fillId="40" borderId="12" xfId="0" applyNumberFormat="1" applyFont="1" applyFill="1" applyBorder="1"/>
    <xf numFmtId="0" fontId="0" fillId="40" borderId="11" xfId="0" applyFill="1" applyBorder="1" applyAlignment="1">
      <alignment horizontal="left"/>
    </xf>
    <xf numFmtId="0" fontId="0" fillId="40" borderId="11" xfId="0" applyFill="1" applyBorder="1"/>
    <xf numFmtId="164" fontId="42" fillId="40" borderId="17" xfId="0" applyNumberFormat="1" applyFont="1" applyFill="1" applyBorder="1"/>
    <xf numFmtId="164" fontId="42" fillId="40" borderId="18" xfId="0" applyNumberFormat="1" applyFont="1" applyFill="1" applyBorder="1"/>
    <xf numFmtId="164" fontId="49" fillId="40" borderId="18" xfId="0" applyNumberFormat="1" applyFont="1" applyFill="1" applyBorder="1"/>
    <xf numFmtId="9" fontId="0" fillId="40" borderId="12" xfId="0" applyNumberFormat="1" applyFill="1" applyBorder="1"/>
    <xf numFmtId="164" fontId="0" fillId="40" borderId="12" xfId="0" applyNumberFormat="1" applyFill="1" applyBorder="1"/>
    <xf numFmtId="164" fontId="53" fillId="40" borderId="12" xfId="0" applyNumberFormat="1" applyFont="1" applyFill="1" applyBorder="1"/>
    <xf numFmtId="167" fontId="51" fillId="40" borderId="12" xfId="42" applyNumberFormat="1" applyFont="1" applyFill="1" applyBorder="1"/>
    <xf numFmtId="44" fontId="51" fillId="40" borderId="11" xfId="42" applyFont="1" applyFill="1" applyBorder="1"/>
    <xf numFmtId="164" fontId="52" fillId="40" borderId="11" xfId="0" applyNumberFormat="1" applyFont="1" applyFill="1" applyBorder="1"/>
    <xf numFmtId="0" fontId="18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BC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FY2023 Town Of Berkley Budget Distribution</a:t>
            </a:r>
          </a:p>
        </c:rich>
      </c:tx>
      <c:layout>
        <c:manualLayout>
          <c:xMode val="edge"/>
          <c:yMode val="edge"/>
          <c:x val="0.31095304263437656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1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691518881773775"/>
          <c:y val="0.15218658139708938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2A8-4EAE-B3DC-F86B5F833CB1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2A8-4EAE-B3DC-F86B5F833CB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2A8-4EAE-B3DC-F86B5F833CB1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2A8-4EAE-B3DC-F86B5F833CB1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2A8-4EAE-B3DC-F86B5F833CB1}"/>
              </c:ext>
            </c:extLst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2A8-4EAE-B3DC-F86B5F833CB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A2A8-4EAE-B3DC-F86B5F833CB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2A8-4EAE-B3DC-F86B5F833CB1}"/>
              </c:ext>
            </c:extLst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A2A8-4EAE-B3DC-F86B5F833CB1}"/>
              </c:ext>
            </c:extLst>
          </c:dPt>
          <c:dLbls>
            <c:dLbl>
              <c:idx val="0"/>
              <c:layout>
                <c:manualLayout>
                  <c:x val="0.19914717922526867"/>
                  <c:y val="3.4775548709210832E-2"/>
                </c:manualLayout>
              </c:layout>
              <c:tx>
                <c:rich>
                  <a:bodyPr/>
                  <a:lstStyle/>
                  <a:p>
                    <a:fld id="{0C9D10AA-12C4-48CE-8D24-460A95254DF3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F333C94A-FE6F-483D-9BE0-3F46247364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C3047EC6-DE4A-4257-A0A1-655F9A704A5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2A8-4EAE-B3DC-F86B5F833CB1}"/>
                </c:ext>
              </c:extLst>
            </c:dLbl>
            <c:dLbl>
              <c:idx val="1"/>
              <c:layout>
                <c:manualLayout>
                  <c:x val="6.0892668244657971E-2"/>
                  <c:y val="3.9042356752285748E-2"/>
                </c:manualLayout>
              </c:layout>
              <c:tx>
                <c:rich>
                  <a:bodyPr/>
                  <a:lstStyle/>
                  <a:p>
                    <a:fld id="{FD0EBCAE-B108-4755-A9D1-B814ED107BA4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0A972795-741A-4AE4-A260-3BC548F2B9C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0F37B87-0323-40FA-83AB-D1D5EFF635A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2A8-4EAE-B3DC-F86B5F833CB1}"/>
                </c:ext>
              </c:extLst>
            </c:dLbl>
            <c:dLbl>
              <c:idx val="2"/>
              <c:layout>
                <c:manualLayout>
                  <c:x val="-7.5232140426561872E-2"/>
                  <c:y val="1.0995713169145094E-2"/>
                </c:manualLayout>
              </c:layout>
              <c:tx>
                <c:rich>
                  <a:bodyPr/>
                  <a:lstStyle/>
                  <a:p>
                    <a:fld id="{9E37D738-B66E-4794-91DA-B6EDDE2F57D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FA26278B-9FD4-4D3C-88C8-7F6C14346957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3155AD40-E27D-44A3-8068-00698745961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A8-4EAE-B3DC-F86B5F833CB1}"/>
                </c:ext>
              </c:extLst>
            </c:dLbl>
            <c:dLbl>
              <c:idx val="3"/>
              <c:layout>
                <c:manualLayout>
                  <c:x val="-0.11392066353036553"/>
                  <c:y val="-8.3142511211445683E-3"/>
                </c:manualLayout>
              </c:layout>
              <c:tx>
                <c:rich>
                  <a:bodyPr/>
                  <a:lstStyle/>
                  <a:p>
                    <a:fld id="{57AEA18C-A2F0-41EB-B264-0EFECF98C05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9679ADCC-6B87-4A10-9A7A-701B215CE5FF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3FBF01F-0B46-4515-84A8-B88F497B417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2A8-4EAE-B3DC-F86B5F833CB1}"/>
                </c:ext>
              </c:extLst>
            </c:dLbl>
            <c:dLbl>
              <c:idx val="4"/>
              <c:layout>
                <c:manualLayout>
                  <c:x val="-7.4002197784038798E-2"/>
                  <c:y val="-6.1010680956547096E-2"/>
                </c:manualLayout>
              </c:layout>
              <c:tx>
                <c:rich>
                  <a:bodyPr/>
                  <a:lstStyle/>
                  <a:p>
                    <a:fld id="{5B36A0C7-6BAB-4729-82DD-A8375FDC279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7761BC0-B891-40BE-883E-975E8BABF25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CA57067-4753-46AF-ABEC-F64B370D0C8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2A8-4EAE-B3DC-F86B5F833CB1}"/>
                </c:ext>
              </c:extLst>
            </c:dLbl>
            <c:dLbl>
              <c:idx val="5"/>
              <c:layout>
                <c:manualLayout>
                  <c:x val="-1.7161553651543822E-2"/>
                  <c:y val="-0.11542468649752123"/>
                </c:manualLayout>
              </c:layout>
              <c:tx>
                <c:rich>
                  <a:bodyPr/>
                  <a:lstStyle/>
                  <a:p>
                    <a:fld id="{E7A99882-F0D3-4B37-879F-B46F3129BD6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91EB36EE-B0D9-42E7-9FCF-8A1B89E892A6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FA3135ED-475B-45A5-8772-BCF36647D84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2A8-4EAE-B3DC-F86B5F833CB1}"/>
                </c:ext>
              </c:extLst>
            </c:dLbl>
            <c:dLbl>
              <c:idx val="6"/>
              <c:layout>
                <c:manualLayout>
                  <c:x val="-2.3126196318849448E-2"/>
                  <c:y val="-0.18450951443569563"/>
                </c:manualLayout>
              </c:layout>
              <c:tx>
                <c:rich>
                  <a:bodyPr/>
                  <a:lstStyle/>
                  <a:p>
                    <a:fld id="{61F4B911-38A5-4058-9A02-D96276044DA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97707653-4C6D-48D7-A6DE-9A6C857B3893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CE90311F-2532-4FA4-8FA3-2FF810F59A8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2A8-4EAE-B3DC-F86B5F833CB1}"/>
                </c:ext>
              </c:extLst>
            </c:dLbl>
            <c:dLbl>
              <c:idx val="7"/>
              <c:layout>
                <c:manualLayout>
                  <c:x val="-5.0367261280167892E-2"/>
                  <c:y val="-0.15550597841936425"/>
                </c:manualLayout>
              </c:layout>
              <c:tx>
                <c:rich>
                  <a:bodyPr/>
                  <a:lstStyle/>
                  <a:p>
                    <a:fld id="{4A532FD9-7E92-44EF-84E0-483B9E3D763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9776F0B-8206-46CD-ABE4-C25016FBD89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5D5A59C1-1348-447A-AD9A-F50FAA0792C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2A8-4EAE-B3DC-F86B5F833CB1}"/>
                </c:ext>
              </c:extLst>
            </c:dLbl>
            <c:dLbl>
              <c:idx val="8"/>
              <c:layout>
                <c:manualLayout>
                  <c:x val="3.4146002200135847E-2"/>
                  <c:y val="-9.4222391067486977E-2"/>
                </c:manualLayout>
              </c:layout>
              <c:tx>
                <c:rich>
                  <a:bodyPr/>
                  <a:lstStyle/>
                  <a:p>
                    <a:fld id="{3D1E2D5A-8C6D-4940-B49B-E3A1BE5131C9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A07D6EB-EFFB-4DE8-B1C5-761F89427A3A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3BC79C08-8BAB-4280-BDE8-10EE87A126E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2A8-4EAE-B3DC-F86B5F833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Distribution'!$A$4:$A$12</c:f>
              <c:strCache>
                <c:ptCount val="9"/>
                <c:pt idx="0">
                  <c:v>General Government</c:v>
                </c:pt>
                <c:pt idx="1">
                  <c:v>Human Services</c:v>
                </c:pt>
                <c:pt idx="2">
                  <c:v>Insurance</c:v>
                </c:pt>
                <c:pt idx="3">
                  <c:v>Public Works</c:v>
                </c:pt>
                <c:pt idx="4">
                  <c:v>Public Safety</c:v>
                </c:pt>
                <c:pt idx="5">
                  <c:v>State Assessments</c:v>
                </c:pt>
                <c:pt idx="6">
                  <c:v>Debt - Municipal</c:v>
                </c:pt>
                <c:pt idx="7">
                  <c:v>Debt - Schools</c:v>
                </c:pt>
                <c:pt idx="8">
                  <c:v>School</c:v>
                </c:pt>
              </c:strCache>
            </c:strRef>
          </c:cat>
          <c:val>
            <c:numRef>
              <c:f>'Budget Distribution'!$B$4:$B$12</c:f>
              <c:numCache>
                <c:formatCode>"$"#,##0</c:formatCode>
                <c:ptCount val="9"/>
                <c:pt idx="0">
                  <c:v>1069628</c:v>
                </c:pt>
                <c:pt idx="1">
                  <c:v>90994</c:v>
                </c:pt>
                <c:pt idx="2">
                  <c:v>585219</c:v>
                </c:pt>
                <c:pt idx="3">
                  <c:v>949871</c:v>
                </c:pt>
                <c:pt idx="4">
                  <c:v>2787259</c:v>
                </c:pt>
                <c:pt idx="5">
                  <c:v>957334</c:v>
                </c:pt>
                <c:pt idx="6">
                  <c:v>199675</c:v>
                </c:pt>
                <c:pt idx="7">
                  <c:v>581962</c:v>
                </c:pt>
                <c:pt idx="8">
                  <c:v>13970749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A8-4EAE-B3DC-F86B5F833C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FY2020 Town Of Berkley Revenue Sources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(Based on Governor's FY20 Proposed Budget)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55405216269842"/>
          <c:y val="0.2151555678655746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explosion val="19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2FE-43C3-B007-A6F294998072}"/>
              </c:ext>
            </c:extLst>
          </c:dPt>
          <c:dPt>
            <c:idx val="1"/>
            <c:bubble3D val="0"/>
            <c:explosion val="18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2FE-43C3-B007-A6F29499807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2FE-43C3-B007-A6F294998072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2FE-43C3-B007-A6F294998072}"/>
              </c:ext>
            </c:extLst>
          </c:dPt>
          <c:dLbls>
            <c:dLbl>
              <c:idx val="0"/>
              <c:layout>
                <c:manualLayout>
                  <c:x val="-6.667384817940103E-2"/>
                  <c:y val="-0.3351013705609156"/>
                </c:manualLayout>
              </c:layout>
              <c:tx>
                <c:rich>
                  <a:bodyPr/>
                  <a:lstStyle/>
                  <a:p>
                    <a:fld id="{D4BA6A96-1103-4552-99E6-EA477F46096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0EADA14D-7F96-4F34-BC62-82A575C652B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48234B6-327C-40B6-8658-4A6E9C630E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FE-43C3-B007-A6F294998072}"/>
                </c:ext>
              </c:extLst>
            </c:dLbl>
            <c:dLbl>
              <c:idx val="1"/>
              <c:layout>
                <c:manualLayout>
                  <c:x val="-5.4764164251455538E-3"/>
                  <c:y val="0.12749482571177737"/>
                </c:manualLayout>
              </c:layout>
              <c:tx>
                <c:rich>
                  <a:bodyPr/>
                  <a:lstStyle/>
                  <a:p>
                    <a:fld id="{69D585EC-19E3-48C0-B9DA-32B995D8685C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AD44E899-B814-43C3-BC23-B30792F7BCF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BAFD48D-B74E-412E-8B26-8636C0B5B49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FE-43C3-B007-A6F294998072}"/>
                </c:ext>
              </c:extLst>
            </c:dLbl>
            <c:dLbl>
              <c:idx val="2"/>
              <c:layout>
                <c:manualLayout>
                  <c:x val="-6.7576552930883646E-2"/>
                  <c:y val="-5.2716694641939253E-2"/>
                </c:manualLayout>
              </c:layout>
              <c:tx>
                <c:rich>
                  <a:bodyPr/>
                  <a:lstStyle/>
                  <a:p>
                    <a:fld id="{EE123DD0-ECE6-4594-9061-D3AFE56C383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804216B-08F4-4417-BBED-A66E1AFA031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36CC65F-B5E0-4D0B-AFAE-E01AB922FA7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2FE-43C3-B007-A6F294998072}"/>
                </c:ext>
              </c:extLst>
            </c:dLbl>
            <c:dLbl>
              <c:idx val="3"/>
              <c:layout>
                <c:manualLayout>
                  <c:x val="-6.2269073043394005E-2"/>
                  <c:y val="-7.6801266392827416E-2"/>
                </c:manualLayout>
              </c:layout>
              <c:tx>
                <c:rich>
                  <a:bodyPr/>
                  <a:lstStyle/>
                  <a:p>
                    <a:fld id="{43DA3185-17EE-42D5-A544-FFF93C013F62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0D0101A-FA6F-44F3-B90E-F7B1C4FF5D1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DDC9ADAF-9525-4AF9-A0B5-853DFA8ECA8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2FE-43C3-B007-A6F294998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'Revenue Sources'!$A$3:$A$6</c:f>
              <c:strCache>
                <c:ptCount val="4"/>
                <c:pt idx="0">
                  <c:v>Taxation</c:v>
                </c:pt>
                <c:pt idx="1">
                  <c:v>State Aid</c:v>
                </c:pt>
                <c:pt idx="2">
                  <c:v>Local Receipts</c:v>
                </c:pt>
                <c:pt idx="3">
                  <c:v>Other Funds</c:v>
                </c:pt>
              </c:strCache>
            </c:strRef>
          </c:cat>
          <c:val>
            <c:numRef>
              <c:f>'Revenue Sources'!$H$3:$H$6</c:f>
              <c:numCache>
                <c:formatCode>"$"#,##0_);\("$"#,##0\)</c:formatCode>
                <c:ptCount val="4"/>
                <c:pt idx="0">
                  <c:v>11992514</c:v>
                </c:pt>
                <c:pt idx="1">
                  <c:v>4663515</c:v>
                </c:pt>
                <c:pt idx="2">
                  <c:v>1222720</c:v>
                </c:pt>
                <c:pt idx="3">
                  <c:v>3159059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E-43C3-B007-A6F29499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FY2010 - 2019 Town Of Berkley Revenue Sources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5540322497085"/>
          <c:y val="0.18835486000840335"/>
          <c:w val="0.79968478827853329"/>
          <c:h val="0.64707456794031404"/>
        </c:manualLayout>
      </c:layout>
      <c:areaChart>
        <c:grouping val="stacked"/>
        <c:varyColors val="0"/>
        <c:ser>
          <c:idx val="0"/>
          <c:order val="0"/>
          <c:tx>
            <c:strRef>
              <c:f>'Revenue Sources'!$A$3</c:f>
              <c:strCache>
                <c:ptCount val="1"/>
                <c:pt idx="0">
                  <c:v>Taxation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Sources'!$H$3:$Q$3</c:f>
              <c:numCache>
                <c:formatCode>"$"#,##0</c:formatCode>
                <c:ptCount val="10"/>
                <c:pt idx="0" formatCode="&quot;$&quot;#,##0_);\(&quot;$&quot;#,##0\)">
                  <c:v>11992514</c:v>
                </c:pt>
                <c:pt idx="1">
                  <c:v>10326674.762671266</c:v>
                </c:pt>
                <c:pt idx="2">
                  <c:v>9981817.2085999995</c:v>
                </c:pt>
                <c:pt idx="3">
                  <c:v>9563489.9900000002</c:v>
                </c:pt>
                <c:pt idx="4">
                  <c:v>8721341.379999999</c:v>
                </c:pt>
                <c:pt idx="5">
                  <c:v>8210355</c:v>
                </c:pt>
                <c:pt idx="6">
                  <c:v>7719477.3799999999</c:v>
                </c:pt>
                <c:pt idx="7">
                  <c:v>7480697.3799999999</c:v>
                </c:pt>
                <c:pt idx="8">
                  <c:v>7559403</c:v>
                </c:pt>
                <c:pt idx="9">
                  <c:v>7328194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A-4627-A4C0-0D9028833F3D}"/>
            </c:ext>
          </c:extLst>
        </c:ser>
        <c:ser>
          <c:idx val="1"/>
          <c:order val="1"/>
          <c:tx>
            <c:strRef>
              <c:f>'Revenue Sources'!$A$4</c:f>
              <c:strCache>
                <c:ptCount val="1"/>
                <c:pt idx="0">
                  <c:v>State Aid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Sources'!$H$4:$Q$4</c:f>
              <c:numCache>
                <c:formatCode>"$"#,##0</c:formatCode>
                <c:ptCount val="10"/>
                <c:pt idx="0" formatCode="&quot;$&quot;#,##0_);\(&quot;$&quot;#,##0\)">
                  <c:v>4663515</c:v>
                </c:pt>
                <c:pt idx="1">
                  <c:v>5268191</c:v>
                </c:pt>
                <c:pt idx="2">
                  <c:v>5239314</c:v>
                </c:pt>
                <c:pt idx="3">
                  <c:v>5152611</c:v>
                </c:pt>
                <c:pt idx="4">
                  <c:v>5123038.2</c:v>
                </c:pt>
                <c:pt idx="5">
                  <c:v>5094241</c:v>
                </c:pt>
                <c:pt idx="6">
                  <c:v>5023365</c:v>
                </c:pt>
                <c:pt idx="7">
                  <c:v>5005766.43</c:v>
                </c:pt>
                <c:pt idx="8">
                  <c:v>6424971</c:v>
                </c:pt>
                <c:pt idx="9">
                  <c:v>6764104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A-4627-A4C0-0D9028833F3D}"/>
            </c:ext>
          </c:extLst>
        </c:ser>
        <c:ser>
          <c:idx val="2"/>
          <c:order val="2"/>
          <c:tx>
            <c:strRef>
              <c:f>'Revenue Sources'!$A$5</c:f>
              <c:strCache>
                <c:ptCount val="1"/>
                <c:pt idx="0">
                  <c:v>Local Receipts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Sources'!$H$5:$Q$5</c:f>
              <c:numCache>
                <c:formatCode>"$"#,##0</c:formatCode>
                <c:ptCount val="10"/>
                <c:pt idx="0" formatCode="&quot;$&quot;#,##0_);\(&quot;$&quot;#,##0\)">
                  <c:v>1222720</c:v>
                </c:pt>
                <c:pt idx="1">
                  <c:v>1049436</c:v>
                </c:pt>
                <c:pt idx="2">
                  <c:v>1047594</c:v>
                </c:pt>
                <c:pt idx="3">
                  <c:v>1047594</c:v>
                </c:pt>
                <c:pt idx="4">
                  <c:v>1012225</c:v>
                </c:pt>
                <c:pt idx="5">
                  <c:v>1377601.2400000005</c:v>
                </c:pt>
                <c:pt idx="6">
                  <c:v>1087302.6200000001</c:v>
                </c:pt>
                <c:pt idx="7">
                  <c:v>949210</c:v>
                </c:pt>
                <c:pt idx="8">
                  <c:v>933000</c:v>
                </c:pt>
                <c:pt idx="9">
                  <c:v>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A-4627-A4C0-0D9028833F3D}"/>
            </c:ext>
          </c:extLst>
        </c:ser>
        <c:ser>
          <c:idx val="3"/>
          <c:order val="3"/>
          <c:tx>
            <c:strRef>
              <c:f>'Revenue Sources'!$A$6</c:f>
              <c:strCache>
                <c:ptCount val="1"/>
                <c:pt idx="0">
                  <c:v>Other Funds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Sources'!$H$6:$Q$6</c:f>
              <c:numCache>
                <c:formatCode>"$"#,##0</c:formatCode>
                <c:ptCount val="10"/>
                <c:pt idx="0" formatCode="&quot;$&quot;#,##0_);\(&quot;$&quot;#,##0\)">
                  <c:v>3159059</c:v>
                </c:pt>
                <c:pt idx="1">
                  <c:v>1867257</c:v>
                </c:pt>
                <c:pt idx="2">
                  <c:v>2390551</c:v>
                </c:pt>
                <c:pt idx="3">
                  <c:v>1996351</c:v>
                </c:pt>
                <c:pt idx="4">
                  <c:v>1809175</c:v>
                </c:pt>
                <c:pt idx="5">
                  <c:v>1736298.18</c:v>
                </c:pt>
                <c:pt idx="6">
                  <c:v>1908234</c:v>
                </c:pt>
                <c:pt idx="7">
                  <c:v>1710262</c:v>
                </c:pt>
                <c:pt idx="8">
                  <c:v>162006</c:v>
                </c:pt>
                <c:pt idx="9">
                  <c:v>162006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A-4627-A4C0-0D902883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23104"/>
        <c:axId val="170224640"/>
      </c:areaChart>
      <c:catAx>
        <c:axId val="17022310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4640"/>
        <c:crosses val="autoZero"/>
        <c:auto val="0"/>
        <c:lblAlgn val="ctr"/>
        <c:lblOffset val="100"/>
        <c:noMultiLvlLbl val="0"/>
      </c:catAx>
      <c:valAx>
        <c:axId val="170224640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\$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31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133350</xdr:colOff>
      <xdr:row>4</xdr:row>
      <xdr:rowOff>19050</xdr:rowOff>
    </xdr:from>
    <xdr:to>
      <xdr:col>20</xdr:col>
      <xdr:colOff>66675</xdr:colOff>
      <xdr:row>37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0768EB-739C-40F1-ABBF-42EBF2519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628650</xdr:colOff>
      <xdr:row>8</xdr:row>
      <xdr:rowOff>57150</xdr:rowOff>
    </xdr:from>
    <xdr:to>
      <xdr:col>13</xdr:col>
      <xdr:colOff>76200</xdr:colOff>
      <xdr:row>42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D4E87-0E59-4118-A299-4918B0F5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628650</xdr:colOff>
      <xdr:row>43</xdr:row>
      <xdr:rowOff>85725</xdr:rowOff>
    </xdr:from>
    <xdr:to>
      <xdr:col>13</xdr:col>
      <xdr:colOff>76200</xdr:colOff>
      <xdr:row>77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7E85D0-B79B-4FFB-81DC-1F80C9127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0.11944</cdr:x>
      <cdr:y>0.24808</cdr:y>
    </cdr:from>
    <cdr:to>
      <cdr:x>0.21874</cdr:x>
      <cdr:y>0.29328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8540" y="147066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Other Funds</a:t>
          </a:r>
        </a:p>
      </cdr:txBody>
    </cdr:sp>
  </cdr:relSizeAnchor>
  <cdr:relSizeAnchor xmlns:cdr="http://schemas.openxmlformats.org/drawingml/2006/chartDrawing">
    <cdr:from>
      <cdr:x>0.11944</cdr:x>
      <cdr:y>0.39675</cdr:y>
    </cdr:from>
    <cdr:to>
      <cdr:x>0.21874</cdr:x>
      <cdr:y>0.44121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18540" y="230632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State Aid</a:t>
          </a:r>
        </a:p>
      </cdr:txBody>
    </cdr:sp>
  </cdr:relSizeAnchor>
  <cdr:relSizeAnchor xmlns:cdr="http://schemas.openxmlformats.org/drawingml/2006/chartDrawing">
    <cdr:from>
      <cdr:x>0.11944</cdr:x>
      <cdr:y>0.64345</cdr:y>
    </cdr:from>
    <cdr:to>
      <cdr:x>0.21874</cdr:x>
      <cdr:y>0.68791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18540" y="37007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Taxation</a:t>
          </a:r>
        </a:p>
      </cdr:txBody>
    </cdr:sp>
  </cdr:relSizeAnchor>
  <cdr:relSizeAnchor xmlns:cdr="http://schemas.openxmlformats.org/drawingml/2006/chartDrawing">
    <cdr:from>
      <cdr:x>0.11944</cdr:x>
      <cdr:y>0.29904</cdr:y>
    </cdr:from>
    <cdr:to>
      <cdr:x>0.21874</cdr:x>
      <cdr:y>0.34351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18540" y="17576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Local</a:t>
          </a:r>
          <a:r>
            <a:rPr lang="en-US" sz="1100" b="1" baseline="0">
              <a:solidFill>
                <a:schemeClr val="bg1"/>
              </a:solidFill>
            </a:rPr>
            <a:t> Receipts</a:t>
          </a:r>
          <a:endParaRPr lang="en-US" sz="1100" b="1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\cdoane\mydocs\CLD\FY%2016%20BUDGET\FY%202016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s"/>
      <sheetName val="reserve fund "/>
      <sheetName val="town meeting"/>
      <sheetName val="moderator"/>
      <sheetName val="selectmen"/>
      <sheetName val="finance"/>
      <sheetName val="dir of finance"/>
      <sheetName val="town accountant"/>
      <sheetName val="assessors"/>
      <sheetName val="town treasurer"/>
      <sheetName val="town collector"/>
      <sheetName val="town counsel"/>
      <sheetName val="data processing"/>
      <sheetName val="town clerk"/>
      <sheetName val="registrar of vo"/>
      <sheetName val="conservation"/>
      <sheetName val="soil board"/>
      <sheetName val="planning board"/>
      <sheetName val="board of appeal"/>
      <sheetName val="town buildings"/>
      <sheetName val="by_laws"/>
      <sheetName val="police departme"/>
      <sheetName val="fire department"/>
      <sheetName val="emergency medic"/>
      <sheetName val="building dept"/>
      <sheetName val="sealer weights "/>
      <sheetName val="emergency manag"/>
      <sheetName val="dog officer"/>
      <sheetName val="forestry"/>
      <sheetName val="regional school"/>
      <sheetName val="acushnet school"/>
      <sheetName val="dpw_highway"/>
      <sheetName val="gasoline"/>
      <sheetName val="snow removal"/>
      <sheetName val="street lights"/>
      <sheetName val="semass"/>
      <sheetName val="cemetery"/>
      <sheetName val="brd of health"/>
      <sheetName val="council on aging"/>
      <sheetName val="veterans"/>
      <sheetName val="library"/>
      <sheetName val="recreation"/>
      <sheetName val="park dept"/>
      <sheetName val="historical comm"/>
      <sheetName val="celebrations"/>
      <sheetName val="miscellaneous"/>
      <sheetName val="retire of debt"/>
      <sheetName val="interest"/>
      <sheetName val="pensions"/>
      <sheetName val="health insuranc"/>
      <sheetName val="liability insur"/>
      <sheetName val="workers comp"/>
      <sheetName val="unemploy comp"/>
      <sheetName val="dpw_water"/>
      <sheetName val="dpw_sewer"/>
      <sheetName val="golf ent."/>
      <sheetName val="final"/>
      <sheetName val="App. A TOTALS"/>
      <sheetName val="Operating Budget"/>
      <sheetName val="communicatios department "/>
    </sheetNames>
    <sheetDataSet>
      <sheetData sheetId="0" refreshError="1"/>
      <sheetData sheetId="1" refreshError="1"/>
      <sheetData sheetId="2" refreshError="1">
        <row r="1">
          <cell r="A1" t="str">
            <v>DEPARTMENT NAME</v>
          </cell>
          <cell r="C1" t="str">
            <v>TOWN MEETING 1113</v>
          </cell>
        </row>
        <row r="5">
          <cell r="B5" t="str">
            <v>ACCOUNT NAME</v>
          </cell>
        </row>
      </sheetData>
      <sheetData sheetId="3" refreshError="1">
        <row r="1">
          <cell r="A1" t="str">
            <v>DEPARTMENT NAME</v>
          </cell>
        </row>
        <row r="11">
          <cell r="B11" t="str">
            <v>Total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DEPARTMENT NAME</v>
          </cell>
          <cell r="C1" t="str">
            <v>SOIL BOARD 1172</v>
          </cell>
        </row>
        <row r="5">
          <cell r="B5" t="str">
            <v>ACCOUNT NAME</v>
          </cell>
        </row>
      </sheetData>
      <sheetData sheetId="17" refreshError="1">
        <row r="1">
          <cell r="A1" t="str">
            <v>DEPARTMENT NAME</v>
          </cell>
          <cell r="C1" t="str">
            <v>PLANNING BOARD 1175</v>
          </cell>
        </row>
        <row r="5">
          <cell r="B5" t="str">
            <v>ACCOUNT NAME</v>
          </cell>
        </row>
      </sheetData>
      <sheetData sheetId="18" refreshError="1"/>
      <sheetData sheetId="19" refreshError="1">
        <row r="1">
          <cell r="A1" t="str">
            <v>DEPARTMENT NAME</v>
          </cell>
          <cell r="C1" t="str">
            <v>TOWN HALL COMPLEX 1192</v>
          </cell>
        </row>
        <row r="5">
          <cell r="B5" t="str">
            <v>ACCOUNT NAME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DEPARTMENT NAME</v>
          </cell>
          <cell r="C1" t="str">
            <v>ANIMAL CONTROL/DOG OFFICER 2292</v>
          </cell>
        </row>
        <row r="5">
          <cell r="B5" t="str">
            <v>ACCOUNT NAME</v>
          </cell>
        </row>
      </sheetData>
      <sheetData sheetId="28" refreshError="1"/>
      <sheetData sheetId="29" refreshError="1"/>
      <sheetData sheetId="30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1">
          <cell r="A1" t="str">
            <v>DEPARTMENT NAME</v>
          </cell>
          <cell r="C1" t="str">
            <v>BOARD OF HEALTH 5510</v>
          </cell>
        </row>
        <row r="5">
          <cell r="B5" t="str">
            <v>ACCOUNT NAME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">
          <cell r="A1" t="str">
            <v>DEPARTMENT NAME</v>
          </cell>
          <cell r="C1" t="str">
            <v>HISTORICAL COMMISSION 6691</v>
          </cell>
        </row>
        <row r="5">
          <cell r="B5" t="str">
            <v>ACCOUNT NAME</v>
          </cell>
        </row>
      </sheetData>
      <sheetData sheetId="44" refreshError="1">
        <row r="1">
          <cell r="A1" t="str">
            <v>DEPARTMENT NAME</v>
          </cell>
          <cell r="C1" t="str">
            <v>CELEBRATIONS 6692</v>
          </cell>
        </row>
        <row r="5">
          <cell r="B5" t="str">
            <v>ACCOUNT NAME</v>
          </cell>
        </row>
      </sheetData>
      <sheetData sheetId="45" refreshError="1"/>
      <sheetData sheetId="46" refreshError="1"/>
      <sheetData sheetId="47" refreshError="1"/>
      <sheetData sheetId="48" refreshError="1">
        <row r="1">
          <cell r="A1" t="str">
            <v>DEPARTMENT NAME</v>
          </cell>
          <cell r="C1" t="str">
            <v>PENSIONS 1911</v>
          </cell>
        </row>
        <row r="5">
          <cell r="B5" t="str">
            <v>ACCOUNT NAME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2"/>
  <sheetViews>
    <sheetView tabSelected="1" topLeftCell="A25" zoomScale="120" zoomScaleNormal="120" workbookViewId="0">
      <selection activeCell="A33" sqref="A33"/>
    </sheetView>
  </sheetViews>
  <sheetFormatPr defaultColWidth="12" defaultRowHeight="15"/>
  <cols>
    <col min="1" max="1" width="40.5703125" style="13" customWidth="1"/>
    <col min="2" max="2" width="15.7109375" style="13" customWidth="1"/>
    <col min="3" max="3" width="5.28515625" style="13" customWidth="1"/>
    <col min="4" max="4" width="28.42578125" style="13" customWidth="1"/>
    <col min="5" max="5" width="14" style="13" bestFit="1" customWidth="1"/>
    <col min="6" max="6" width="20.7109375" style="13" customWidth="1"/>
    <col min="7" max="7" width="17.140625" style="13" bestFit="1" customWidth="1"/>
    <col min="8" max="8" width="17.7109375" style="13" hidden="1" customWidth="1"/>
    <col min="9" max="9" width="20.42578125" style="13" customWidth="1"/>
    <col min="10" max="10" width="22.85546875" style="13" customWidth="1"/>
    <col min="11" max="11" width="18.85546875" style="13" bestFit="1" customWidth="1"/>
    <col min="12" max="12" width="12" style="13"/>
    <col min="13" max="13" width="13.28515625" style="13" bestFit="1" customWidth="1"/>
    <col min="14" max="16384" width="12" style="13"/>
  </cols>
  <sheetData>
    <row r="1" spans="1:11" ht="18">
      <c r="A1" s="26" t="s">
        <v>432</v>
      </c>
      <c r="B1" s="112"/>
      <c r="C1" s="27"/>
      <c r="D1" s="28"/>
      <c r="E1" s="29"/>
      <c r="F1" s="29"/>
      <c r="G1" s="27"/>
      <c r="H1" s="27"/>
      <c r="I1" s="27"/>
    </row>
    <row r="2" spans="1:11" ht="15.75">
      <c r="A2" s="30" t="s">
        <v>197</v>
      </c>
      <c r="B2" s="112"/>
      <c r="C2" s="27"/>
      <c r="D2" s="27"/>
      <c r="E2" s="29"/>
      <c r="F2" s="29"/>
      <c r="G2" s="27"/>
      <c r="H2" s="27"/>
      <c r="I2" s="27"/>
    </row>
    <row r="4" spans="1:11" ht="15.75">
      <c r="D4" s="31"/>
    </row>
    <row r="5" spans="1:11" ht="15.75">
      <c r="A5" s="32" t="s">
        <v>390</v>
      </c>
      <c r="B5" s="34"/>
      <c r="D5" s="78"/>
    </row>
    <row r="6" spans="1:11" ht="15.75">
      <c r="D6" s="32" t="s">
        <v>320</v>
      </c>
    </row>
    <row r="7" spans="1:11" ht="15.75">
      <c r="A7" s="13" t="s">
        <v>435</v>
      </c>
      <c r="B7" s="65">
        <v>10781343</v>
      </c>
      <c r="D7" s="13" t="s">
        <v>200</v>
      </c>
      <c r="F7" s="46">
        <v>193013</v>
      </c>
      <c r="J7" s="35" t="s">
        <v>201</v>
      </c>
      <c r="K7" s="36"/>
    </row>
    <row r="8" spans="1:11" ht="15.75">
      <c r="A8" s="13" t="s">
        <v>436</v>
      </c>
      <c r="B8" s="65"/>
      <c r="D8" s="13" t="s">
        <v>202</v>
      </c>
      <c r="F8" s="46">
        <v>100000</v>
      </c>
      <c r="J8" s="36"/>
      <c r="K8" s="36"/>
    </row>
    <row r="9" spans="1:11" ht="15.75">
      <c r="A9" s="13" t="s">
        <v>211</v>
      </c>
      <c r="B9" s="65">
        <v>269534</v>
      </c>
      <c r="D9" s="48" t="s">
        <v>195</v>
      </c>
      <c r="E9" s="48"/>
      <c r="F9" s="46">
        <v>14937</v>
      </c>
      <c r="J9" s="37"/>
      <c r="K9" s="36"/>
    </row>
    <row r="10" spans="1:11" ht="15.75">
      <c r="A10" s="13" t="s">
        <v>212</v>
      </c>
      <c r="B10" s="65">
        <v>160000</v>
      </c>
      <c r="C10" s="34"/>
      <c r="D10" s="48" t="s">
        <v>443</v>
      </c>
      <c r="E10" s="48"/>
      <c r="F10" s="46">
        <v>19530</v>
      </c>
      <c r="J10" s="36"/>
      <c r="K10" s="39"/>
    </row>
    <row r="11" spans="1:11" ht="15.75">
      <c r="A11" s="13" t="s">
        <v>213</v>
      </c>
      <c r="B11" s="179">
        <v>781637</v>
      </c>
      <c r="C11" s="34"/>
      <c r="D11" s="13" t="s">
        <v>444</v>
      </c>
      <c r="F11" s="247">
        <v>562451</v>
      </c>
      <c r="G11" s="91"/>
      <c r="J11" s="36"/>
      <c r="K11" s="40"/>
    </row>
    <row r="12" spans="1:11" ht="18">
      <c r="A12" s="13" t="s">
        <v>322</v>
      </c>
      <c r="B12" s="179">
        <v>4068938</v>
      </c>
      <c r="C12" s="33"/>
      <c r="F12" s="67">
        <f>SUM(F7:F11)</f>
        <v>889931</v>
      </c>
      <c r="I12" s="67"/>
      <c r="J12" s="41"/>
      <c r="K12" s="42"/>
    </row>
    <row r="13" spans="1:11" ht="18">
      <c r="A13" s="13" t="s">
        <v>429</v>
      </c>
      <c r="B13" s="179">
        <v>17276</v>
      </c>
      <c r="C13" s="33"/>
      <c r="E13" s="38"/>
      <c r="I13" s="67"/>
      <c r="J13" s="41"/>
      <c r="K13" s="42"/>
    </row>
    <row r="14" spans="1:11" ht="18">
      <c r="A14" s="13" t="s">
        <v>323</v>
      </c>
      <c r="B14" s="179">
        <v>704819</v>
      </c>
      <c r="C14" s="33"/>
      <c r="E14" s="38"/>
      <c r="I14" s="67"/>
      <c r="J14" s="41"/>
      <c r="K14" s="42"/>
    </row>
    <row r="15" spans="1:11" ht="18">
      <c r="A15" s="13" t="s">
        <v>194</v>
      </c>
      <c r="B15" s="179">
        <v>28246</v>
      </c>
      <c r="C15" s="33"/>
      <c r="E15" s="38"/>
      <c r="I15" s="67"/>
      <c r="J15" s="41"/>
      <c r="K15" s="42"/>
    </row>
    <row r="16" spans="1:11" ht="18">
      <c r="A16" s="13" t="s">
        <v>339</v>
      </c>
      <c r="B16" s="179">
        <v>33433</v>
      </c>
      <c r="C16" s="33"/>
      <c r="E16" s="38"/>
      <c r="J16" s="41"/>
      <c r="K16" s="42"/>
    </row>
    <row r="17" spans="1:13" ht="18">
      <c r="A17" s="13" t="s">
        <v>340</v>
      </c>
      <c r="B17" s="179">
        <v>51669</v>
      </c>
      <c r="E17" s="33"/>
      <c r="J17" s="65"/>
      <c r="K17" s="42"/>
    </row>
    <row r="18" spans="1:13" ht="15.75">
      <c r="A18" s="13" t="s">
        <v>341</v>
      </c>
      <c r="B18" s="179">
        <v>14937</v>
      </c>
      <c r="E18" s="43"/>
      <c r="J18" s="44"/>
      <c r="K18" s="36"/>
    </row>
    <row r="19" spans="1:13" ht="15.75">
      <c r="A19" s="13" t="s">
        <v>303</v>
      </c>
      <c r="B19" s="179">
        <v>634128</v>
      </c>
      <c r="E19" s="45"/>
      <c r="J19" s="44"/>
      <c r="K19" s="36"/>
    </row>
    <row r="20" spans="1:13" ht="15.75">
      <c r="A20" s="13" t="s">
        <v>206</v>
      </c>
      <c r="B20" s="65">
        <v>775000</v>
      </c>
      <c r="E20" s="45"/>
      <c r="J20" s="44"/>
      <c r="K20" s="36"/>
    </row>
    <row r="21" spans="1:13" ht="15.75">
      <c r="A21" s="13" t="s">
        <v>352</v>
      </c>
      <c r="B21" s="65">
        <v>158970</v>
      </c>
      <c r="E21" s="38"/>
      <c r="J21" s="44"/>
      <c r="K21" s="36"/>
    </row>
    <row r="22" spans="1:13" ht="15.75">
      <c r="A22" s="13" t="s">
        <v>304</v>
      </c>
      <c r="B22" s="65">
        <v>20000</v>
      </c>
      <c r="E22" s="38"/>
      <c r="I22" s="67"/>
      <c r="J22" s="47"/>
      <c r="K22" s="36"/>
    </row>
    <row r="23" spans="1:13" ht="15.75">
      <c r="A23" s="13" t="s">
        <v>305</v>
      </c>
      <c r="B23" s="65">
        <v>45000</v>
      </c>
      <c r="E23" s="38"/>
      <c r="I23" s="67"/>
      <c r="J23" s="47"/>
      <c r="K23" s="36"/>
    </row>
    <row r="24" spans="1:13" ht="15.75">
      <c r="A24" s="13" t="s">
        <v>306</v>
      </c>
      <c r="B24" s="65">
        <v>80000</v>
      </c>
      <c r="E24" s="38"/>
      <c r="H24" s="94" t="s">
        <v>387</v>
      </c>
      <c r="J24" s="47"/>
      <c r="K24" s="36"/>
    </row>
    <row r="25" spans="1:13" ht="15.75">
      <c r="A25" s="13" t="s">
        <v>310</v>
      </c>
      <c r="B25" s="65">
        <v>30000</v>
      </c>
      <c r="D25" s="32" t="s">
        <v>199</v>
      </c>
      <c r="E25" s="38"/>
      <c r="F25" s="94" t="s">
        <v>324</v>
      </c>
      <c r="G25" s="94" t="s">
        <v>180</v>
      </c>
      <c r="H25" s="92" t="e">
        <f>+'APPENDIX A FOR INPUT'!P13+'APPENDIX A FOR INPUT'!#REF!+'APPENDIX A FOR INPUT'!P19+'APPENDIX A FOR INPUT'!P33+'APPENDIX A FOR INPUT'!P42+'APPENDIX A FOR INPUT'!P55+'APPENDIX A FOR INPUT'!P73+'APPENDIX A FOR INPUT'!P86+'APPENDIX A FOR INPUT'!P97+'APPENDIX A FOR INPUT'!P103+'APPENDIX A FOR INPUT'!P118+'APPENDIX A FOR INPUT'!P133+'APPENDIX A FOR INPUT'!P146+'APPENDIX A FOR INPUT'!#REF!+'APPENDIX A FOR INPUT'!#REF!+'APPENDIX A FOR INPUT'!P151+'APPENDIX A FOR INPUT'!#REF!+'APPENDIX A FOR INPUT'!P162+'APPENDIX A FOR INPUT'!P186+'APPENDIX A FOR INPUT'!P192+'APPENDIX A FOR INPUT'!P197+'APPENDIX A FOR INPUT'!P202+'APPENDIX A FOR INPUT'!P208+'APPENDIX A FOR INPUT'!P214+'APPENDIX A FOR INPUT'!P254+'APPENDIX A FOR INPUT'!P278+'APPENDIX A FOR INPUT'!P303+'APPENDIX A FOR INPUT'!P320+'APPENDIX A FOR INPUT'!P338+'APPENDIX A FOR INPUT'!#REF!+'APPENDIX A FOR INPUT'!P352+'APPENDIX A FOR INPUT'!P360+'APPENDIX A FOR INPUT'!P369+'APPENDIX A FOR INPUT'!P424+'APPENDIX A FOR INPUT'!P430+'APPENDIX A FOR INPUT'!P435+'APPENDIX A FOR INPUT'!#REF!+'APPENDIX A FOR INPUT'!P445+'APPENDIX A FOR INPUT'!P451+'APPENDIX A FOR INPUT'!P466+'APPENDIX A FOR INPUT'!P476+'APPENDIX A FOR INPUT'!P500+'APPENDIX A FOR INPUT'!#REF!+'APPENDIX A FOR INPUT'!#REF!+'APPENDIX A FOR INPUT'!P512+'APPENDIX A FOR INPUT'!P520</f>
        <v>#REF!</v>
      </c>
    </row>
    <row r="26" spans="1:13" ht="15.75">
      <c r="A26" s="13" t="s">
        <v>307</v>
      </c>
      <c r="B26" s="65">
        <v>95000</v>
      </c>
      <c r="D26" s="13" t="s">
        <v>203</v>
      </c>
      <c r="E26" s="38"/>
      <c r="F26" s="92">
        <f>+'APPENDIX A FOR INPUT'!G13+'APPENDIX A FOR INPUT'!G19+'APPENDIX A FOR INPUT'!G33+'APPENDIX A FOR INPUT'!G42+'APPENDIX A FOR INPUT'!G55+'APPENDIX A FOR INPUT'!G73+'APPENDIX A FOR INPUT'!G86+'APPENDIX A FOR INPUT'!G97+'APPENDIX A FOR INPUT'!G103+'APPENDIX A FOR INPUT'!G118+'APPENDIX A FOR INPUT'!G133+'APPENDIX A FOR INPUT'!G146+'APPENDIX A FOR INPUT'!G151+'APPENDIX A FOR INPUT'!G162+'APPENDIX A FOR INPUT'!G186+'APPENDIX A FOR INPUT'!G192+'APPENDIX A FOR INPUT'!G197+'APPENDIX A FOR INPUT'!G202+'APPENDIX A FOR INPUT'!G208+'APPENDIX A FOR INPUT'!G214+'APPENDIX A FOR INPUT'!G254+'APPENDIX A FOR INPUT'!G278+'APPENDIX A FOR INPUT'!G303+'APPENDIX A FOR INPUT'!G320+'APPENDIX A FOR INPUT'!G338+'APPENDIX A FOR INPUT'!G352+'APPENDIX A FOR INPUT'!G360+'APPENDIX A FOR INPUT'!G369+'APPENDIX A FOR INPUT'!G424+'APPENDIX A FOR INPUT'!G430+'APPENDIX A FOR INPUT'!G435+'APPENDIX A FOR INPUT'!G445+'APPENDIX A FOR INPUT'!G451+'APPENDIX A FOR INPUT'!G466+'APPENDIX A FOR INPUT'!G476+'APPENDIX A FOR INPUT'!G500+'APPENDIX A FOR INPUT'!G512+'APPENDIX A FOR INPUT'!G520</f>
        <v>6486253</v>
      </c>
      <c r="G26" s="92">
        <f>+'APPENDIX A FOR INPUT'!N13+'APPENDIX A FOR INPUT'!N19+'APPENDIX A FOR INPUT'!N33+'APPENDIX A FOR INPUT'!N42+'APPENDIX A FOR INPUT'!N55+'APPENDIX A FOR INPUT'!N73+'APPENDIX A FOR INPUT'!N86+'APPENDIX A FOR INPUT'!N97+'APPENDIX A FOR INPUT'!N103+'APPENDIX A FOR INPUT'!N118+'APPENDIX A FOR INPUT'!N133+'APPENDIX A FOR INPUT'!N146+'APPENDIX A FOR INPUT'!N151+'APPENDIX A FOR INPUT'!N162+'APPENDIX A FOR INPUT'!N186+'APPENDIX A FOR INPUT'!N192+'APPENDIX A FOR INPUT'!N197+'APPENDIX A FOR INPUT'!N202+'APPENDIX A FOR INPUT'!N208+'APPENDIX A FOR INPUT'!N214+'APPENDIX A FOR INPUT'!N254+'APPENDIX A FOR INPUT'!N278+'APPENDIX A FOR INPUT'!N303+'APPENDIX A FOR INPUT'!N320+'APPENDIX A FOR INPUT'!N338+'APPENDIX A FOR INPUT'!N352+'APPENDIX A FOR INPUT'!N360+'APPENDIX A FOR INPUT'!N369+'APPENDIX A FOR INPUT'!N424+'APPENDIX A FOR INPUT'!N430+'APPENDIX A FOR INPUT'!N435+'APPENDIX A FOR INPUT'!N445+'APPENDIX A FOR INPUT'!N451+'APPENDIX A FOR INPUT'!N466+'APPENDIX A FOR INPUT'!N476+'APPENDIX A FOR INPUT'!N500+'APPENDIX A FOR INPUT'!N512+'APPENDIX A FOR INPUT'!N520</f>
        <v>6440305</v>
      </c>
      <c r="H26" s="92">
        <f>+'APPENDIX A FOR INPUT'!P531+'APPENDIX A FOR INPUT'!P542</f>
        <v>0</v>
      </c>
      <c r="L26" s="48"/>
      <c r="M26" s="48"/>
    </row>
    <row r="27" spans="1:13" ht="15.75">
      <c r="A27" s="13" t="s">
        <v>308</v>
      </c>
      <c r="B27" s="65">
        <v>10750</v>
      </c>
      <c r="D27" s="13" t="s">
        <v>204</v>
      </c>
      <c r="F27" s="91">
        <f>+'APPENDIX A FOR INPUT'!G531+'APPENDIX A FOR INPUT'!G542</f>
        <v>781637</v>
      </c>
      <c r="G27" s="91">
        <f>+'APPENDIX A FOR INPUT'!N531+'APPENDIX A FOR INPUT'!N542</f>
        <v>781637</v>
      </c>
      <c r="H27" s="92">
        <f>+'APPENDIX A FOR INPUT'!P372+'APPENDIX A FOR INPUT'!P373+'APPENDIX A FOR INPUT'!P375+'APPENDIX A FOR INPUT'!P377+'APPENDIX A FOR INPUT'!P378</f>
        <v>0</v>
      </c>
      <c r="L27" s="36"/>
      <c r="M27" s="36"/>
    </row>
    <row r="28" spans="1:13" ht="15.75">
      <c r="A28" s="13" t="s">
        <v>309</v>
      </c>
      <c r="B28" s="133">
        <v>8000</v>
      </c>
      <c r="C28" s="34"/>
      <c r="D28" s="13" t="s">
        <v>205</v>
      </c>
      <c r="F28" s="91">
        <f>+'APPENDIX A FOR INPUT'!G372+'APPENDIX A FOR INPUT'!G373+'APPENDIX A FOR INPUT'!G375+'APPENDIX A FOR INPUT'!G377+'APPENDIX A FOR INPUT'!G378+'APPENDIX A FOR INPUT'!G374</f>
        <v>9581504</v>
      </c>
      <c r="G28" s="91">
        <f>+'APPENDIX A FOR INPUT'!N372+'APPENDIX A FOR INPUT'!N373+'APPENDIX A FOR INPUT'!N375+'APPENDIX A FOR INPUT'!N377+'APPENDIX A FOR INPUT'!N378+'APPENDIX A FOR INPUT'!N374</f>
        <v>9458895</v>
      </c>
      <c r="H28" s="92">
        <f>+'APPENDIX A FOR INPUT'!P376</f>
        <v>0</v>
      </c>
      <c r="L28" s="36"/>
      <c r="M28" s="36"/>
    </row>
    <row r="29" spans="1:13" ht="15.75">
      <c r="A29" s="13" t="s">
        <v>208</v>
      </c>
      <c r="B29" s="132">
        <v>300000</v>
      </c>
      <c r="C29" s="34"/>
      <c r="D29" s="13" t="s">
        <v>344</v>
      </c>
      <c r="F29" s="91">
        <f>+'APPENDIX A FOR INPUT'!G376</f>
        <v>599956</v>
      </c>
      <c r="G29" s="91">
        <f>+'APPENDIX A FOR INPUT'!N376</f>
        <v>599956</v>
      </c>
      <c r="H29" s="92">
        <f>+'APPENDIX A FOR INPUT'!P380</f>
        <v>0</v>
      </c>
      <c r="L29" s="36"/>
      <c r="M29" s="36"/>
    </row>
    <row r="30" spans="1:13" ht="15.75">
      <c r="A30" s="13" t="s">
        <v>342</v>
      </c>
      <c r="B30" s="65"/>
      <c r="D30" s="13" t="s">
        <v>207</v>
      </c>
      <c r="F30" s="91">
        <f>+'APPENDIX A FOR INPUT'!G380</f>
        <v>969035</v>
      </c>
      <c r="G30" s="91">
        <f>+'APPENDIX A FOR INPUT'!N380</f>
        <v>969035</v>
      </c>
      <c r="H30" s="92">
        <f>+'APPENDIX A FOR INPUT'!P379+'APPENDIX A FOR INPUT'!P383</f>
        <v>0</v>
      </c>
      <c r="I30" s="91"/>
      <c r="L30" s="36"/>
      <c r="M30" s="36"/>
    </row>
    <row r="31" spans="1:13" ht="15.75">
      <c r="A31" s="13" t="s">
        <v>219</v>
      </c>
      <c r="B31" s="65"/>
      <c r="D31" s="13" t="s">
        <v>311</v>
      </c>
      <c r="F31" s="91">
        <f>'APPENDIX A FOR INPUT'!G379</f>
        <v>2694331</v>
      </c>
      <c r="G31" s="91">
        <f>'APPENDIX A FOR INPUT'!N379</f>
        <v>2694331</v>
      </c>
      <c r="H31" s="92"/>
      <c r="I31" s="127"/>
      <c r="L31" s="36"/>
      <c r="M31" s="36"/>
    </row>
    <row r="32" spans="1:13" ht="18">
      <c r="A32" s="13" t="s">
        <v>451</v>
      </c>
      <c r="B32" s="65">
        <v>164728</v>
      </c>
      <c r="D32" s="13" t="s">
        <v>408</v>
      </c>
      <c r="F32" s="91">
        <f>'APPENDIX A FOR INPUT'!G382</f>
        <v>110582</v>
      </c>
      <c r="G32" s="91">
        <f>'APPENDIX A FOR INPUT'!N382</f>
        <v>110582</v>
      </c>
      <c r="H32" s="131">
        <f>+'APPENDIX A FOR INPUT'!P381</f>
        <v>0</v>
      </c>
      <c r="L32" s="36"/>
      <c r="M32" s="36"/>
    </row>
    <row r="33" spans="1:16" ht="18">
      <c r="A33" s="48" t="s">
        <v>302</v>
      </c>
      <c r="B33" s="67">
        <v>2694331</v>
      </c>
      <c r="D33" s="13" t="s">
        <v>321</v>
      </c>
      <c r="F33" s="130">
        <f>+'APPENDIX A FOR INPUT'!G381</f>
        <v>137949.9</v>
      </c>
      <c r="G33" s="130">
        <f>+'APPENDIX A FOR INPUT'!N381</f>
        <v>137950</v>
      </c>
      <c r="H33" s="129" t="e">
        <f>SUM(H25:H32)</f>
        <v>#REF!</v>
      </c>
      <c r="I33" s="80"/>
      <c r="L33" s="36"/>
      <c r="M33" s="36"/>
    </row>
    <row r="34" spans="1:16" ht="18">
      <c r="A34" s="48" t="s">
        <v>448</v>
      </c>
      <c r="B34" s="66">
        <v>225000</v>
      </c>
      <c r="F34" s="129">
        <f>SUM(F26:F33)</f>
        <v>21361247.899999999</v>
      </c>
      <c r="G34" s="129">
        <f>SUM(G26:G33)</f>
        <v>21192691</v>
      </c>
      <c r="H34" s="50"/>
      <c r="I34" s="80"/>
      <c r="J34" s="36"/>
      <c r="K34" s="36"/>
      <c r="L34" s="36"/>
      <c r="M34" s="36"/>
    </row>
    <row r="35" spans="1:16" ht="16.5" thickBot="1">
      <c r="B35" s="68">
        <f>SUM(B7:B34)</f>
        <v>22152739</v>
      </c>
      <c r="F35" s="49"/>
      <c r="G35" s="81"/>
      <c r="H35" s="50"/>
      <c r="I35" s="80"/>
      <c r="J35" s="36"/>
      <c r="K35" s="36"/>
      <c r="L35" s="36"/>
      <c r="M35" s="36"/>
    </row>
    <row r="36" spans="1:16" ht="16.5" thickTop="1">
      <c r="F36" s="49"/>
      <c r="H36" s="50"/>
      <c r="I36" s="80"/>
      <c r="J36" s="36"/>
      <c r="K36" s="36"/>
      <c r="L36" s="36"/>
      <c r="M36" s="36"/>
    </row>
    <row r="37" spans="1:16" ht="15.75">
      <c r="F37" s="49"/>
      <c r="G37" s="81"/>
      <c r="H37" s="50"/>
      <c r="I37" s="84"/>
      <c r="J37" s="36"/>
      <c r="K37" s="36"/>
      <c r="L37" s="36"/>
      <c r="M37" s="36"/>
    </row>
    <row r="38" spans="1:16" ht="15.75">
      <c r="F38" s="49"/>
      <c r="G38" s="81"/>
      <c r="H38" s="83"/>
      <c r="I38" s="64"/>
      <c r="J38" s="36"/>
      <c r="K38" s="36"/>
      <c r="L38" s="36"/>
      <c r="M38" s="36"/>
    </row>
    <row r="39" spans="1:16" ht="15.75">
      <c r="D39" s="69"/>
      <c r="F39" s="43"/>
      <c r="G39" s="82"/>
      <c r="H39" s="128">
        <f>+B35</f>
        <v>22152739</v>
      </c>
      <c r="I39" s="79"/>
      <c r="J39" s="31"/>
      <c r="K39" s="36"/>
      <c r="L39" s="36"/>
      <c r="M39" s="36"/>
    </row>
    <row r="40" spans="1:16" ht="15.75">
      <c r="D40" s="13" t="s">
        <v>198</v>
      </c>
      <c r="F40" s="92">
        <f>+B35</f>
        <v>22152739</v>
      </c>
      <c r="G40" s="128">
        <f>+B35</f>
        <v>22152739</v>
      </c>
      <c r="H40" s="92" t="e">
        <f>+H33</f>
        <v>#REF!</v>
      </c>
      <c r="I40" s="58"/>
      <c r="J40" s="63"/>
      <c r="K40" s="50"/>
      <c r="L40" s="50"/>
      <c r="M40" s="50"/>
      <c r="N40" s="12"/>
      <c r="O40" s="12"/>
      <c r="P40" s="12"/>
    </row>
    <row r="41" spans="1:16" ht="15.75">
      <c r="D41" s="13" t="s">
        <v>199</v>
      </c>
      <c r="F41" s="93">
        <f>+F34</f>
        <v>21361247.899999999</v>
      </c>
      <c r="G41" s="92">
        <f>G34</f>
        <v>21192691</v>
      </c>
      <c r="H41" s="128">
        <f>+F12</f>
        <v>889931</v>
      </c>
      <c r="I41" s="54"/>
      <c r="J41" s="50"/>
      <c r="K41" s="52"/>
      <c r="L41" s="50"/>
      <c r="M41" s="50"/>
      <c r="N41" s="12"/>
      <c r="O41" s="12"/>
      <c r="P41" s="12"/>
    </row>
    <row r="42" spans="1:16" ht="15.75">
      <c r="D42" s="13" t="s">
        <v>320</v>
      </c>
      <c r="F42" s="128">
        <f>+F12</f>
        <v>889931</v>
      </c>
      <c r="G42" s="128">
        <f>+F12</f>
        <v>889931</v>
      </c>
      <c r="H42" s="70" t="e">
        <f>H39-H40-H41</f>
        <v>#REF!</v>
      </c>
      <c r="J42" s="51"/>
      <c r="K42" s="54"/>
      <c r="L42" s="55"/>
      <c r="M42" s="12"/>
      <c r="N42" s="12"/>
      <c r="O42" s="12"/>
      <c r="P42" s="12"/>
    </row>
    <row r="43" spans="1:16" ht="15.75">
      <c r="B43" s="31"/>
      <c r="D43" s="31" t="s">
        <v>209</v>
      </c>
      <c r="F43" s="70">
        <f>F40-F41-F42</f>
        <v>-98439.89999999851</v>
      </c>
      <c r="G43" s="70">
        <f>G40-G41-G42</f>
        <v>70117</v>
      </c>
      <c r="J43" s="58"/>
      <c r="K43" s="54"/>
      <c r="L43" s="59"/>
      <c r="M43" s="12"/>
      <c r="N43" s="12"/>
      <c r="O43" s="12"/>
      <c r="P43" s="12"/>
    </row>
    <row r="44" spans="1:16" ht="15.75">
      <c r="D44" s="12"/>
      <c r="E44" s="56"/>
      <c r="F44" s="187"/>
      <c r="G44" s="187"/>
      <c r="J44" s="58"/>
      <c r="K44" s="60"/>
      <c r="L44" s="61"/>
      <c r="M44" s="62"/>
      <c r="N44" s="12"/>
      <c r="O44" s="12"/>
      <c r="P44" s="12"/>
    </row>
    <row r="45" spans="1:16" s="12" customFormat="1" ht="15.75">
      <c r="A45" s="13"/>
      <c r="B45" s="13"/>
      <c r="C45" s="13"/>
      <c r="E45" s="53"/>
      <c r="F45" s="187"/>
      <c r="G45" s="187"/>
      <c r="H45" s="13"/>
      <c r="I45" s="13"/>
      <c r="J45" s="58"/>
      <c r="K45" s="60"/>
      <c r="L45" s="61"/>
      <c r="M45" s="62"/>
    </row>
    <row r="46" spans="1:16" s="12" customFormat="1" ht="15.75">
      <c r="A46" s="13"/>
      <c r="B46" s="13"/>
      <c r="C46" s="13"/>
      <c r="D46" s="12" t="s">
        <v>198</v>
      </c>
      <c r="E46" s="53"/>
      <c r="F46" s="187">
        <f>+B35</f>
        <v>22152739</v>
      </c>
      <c r="G46" s="187">
        <f>+B35</f>
        <v>22152739</v>
      </c>
      <c r="H46" s="13"/>
      <c r="I46" s="13"/>
      <c r="J46" s="58"/>
      <c r="K46" s="60"/>
      <c r="L46" s="61"/>
      <c r="M46" s="62"/>
    </row>
    <row r="47" spans="1:16" s="12" customFormat="1" ht="15.75">
      <c r="A47" s="13"/>
      <c r="B47" s="13"/>
      <c r="C47" s="13"/>
      <c r="D47" s="12" t="s">
        <v>199</v>
      </c>
      <c r="E47" s="53"/>
      <c r="F47" s="188">
        <f>+'APPENDIX A FOR INPUT'!J546</f>
        <v>21189386.899999999</v>
      </c>
      <c r="G47" s="188">
        <f>+'APPENDIX A FOR INPUT'!N546</f>
        <v>21192691</v>
      </c>
      <c r="H47" s="13"/>
      <c r="I47" s="13"/>
      <c r="J47" s="58"/>
      <c r="K47" s="60"/>
      <c r="L47" s="61"/>
      <c r="M47" s="62"/>
    </row>
    <row r="48" spans="1:16" s="12" customFormat="1" ht="15.75">
      <c r="A48" s="13"/>
      <c r="B48" s="13"/>
      <c r="C48" s="13"/>
      <c r="D48" s="12" t="s">
        <v>320</v>
      </c>
      <c r="E48" s="57"/>
      <c r="F48" s="57">
        <f>+F12</f>
        <v>889931</v>
      </c>
      <c r="G48" s="56">
        <f>+F12</f>
        <v>889931</v>
      </c>
      <c r="H48" s="13"/>
      <c r="I48" s="13"/>
      <c r="J48" s="58"/>
      <c r="K48" s="60"/>
      <c r="L48" s="61"/>
      <c r="M48" s="62"/>
    </row>
    <row r="49" spans="1:13" s="12" customFormat="1" ht="15.75">
      <c r="A49" s="13"/>
      <c r="B49" s="13"/>
      <c r="C49" s="13"/>
      <c r="D49" s="12" t="s">
        <v>447</v>
      </c>
      <c r="E49" s="57"/>
      <c r="F49" s="57">
        <f>F46-F47-F48</f>
        <v>73421.10000000149</v>
      </c>
      <c r="G49" s="54">
        <f>G46-G47-G48</f>
        <v>70117</v>
      </c>
      <c r="H49" s="13"/>
      <c r="I49" s="13"/>
      <c r="K49" s="60"/>
      <c r="L49" s="61"/>
      <c r="M49" s="62"/>
    </row>
    <row r="50" spans="1:13" s="12" customFormat="1" ht="15.75">
      <c r="A50" s="13"/>
      <c r="B50" s="13"/>
      <c r="C50" s="13"/>
      <c r="E50" s="57"/>
      <c r="F50" s="157"/>
      <c r="G50" s="54"/>
      <c r="H50" s="13"/>
      <c r="K50" s="60"/>
      <c r="L50" s="61"/>
      <c r="M50" s="62"/>
    </row>
    <row r="51" spans="1:13" ht="15.75">
      <c r="D51" s="87"/>
      <c r="E51" s="57"/>
      <c r="F51" s="57"/>
      <c r="G51" s="54"/>
      <c r="H51" s="12"/>
      <c r="I51" s="12"/>
      <c r="J51" s="12"/>
      <c r="K51" s="12"/>
      <c r="L51" s="12"/>
    </row>
    <row r="52" spans="1:13" ht="15.75">
      <c r="D52" s="12"/>
      <c r="E52" s="57"/>
      <c r="F52" s="57"/>
      <c r="G52" s="54"/>
      <c r="H52" s="12"/>
      <c r="I52" s="12"/>
      <c r="J52" s="12"/>
      <c r="K52" s="12"/>
      <c r="L52" s="12"/>
    </row>
    <row r="53" spans="1:13" s="12" customFormat="1">
      <c r="A53" s="13"/>
      <c r="B53" s="13"/>
    </row>
    <row r="54" spans="1:13" s="12" customFormat="1">
      <c r="A54" s="88"/>
      <c r="B54" s="89"/>
    </row>
    <row r="55" spans="1:13" s="12" customFormat="1"/>
    <row r="56" spans="1:13" s="12" customFormat="1">
      <c r="B56" s="86"/>
    </row>
    <row r="57" spans="1:13" s="12" customFormat="1">
      <c r="B57" s="86"/>
    </row>
    <row r="58" spans="1:13" s="12" customFormat="1">
      <c r="B58" s="86"/>
    </row>
    <row r="59" spans="1:13" s="12" customFormat="1">
      <c r="B59" s="86"/>
    </row>
    <row r="60" spans="1:13" s="12" customFormat="1">
      <c r="B60" s="86"/>
    </row>
    <row r="61" spans="1:13" s="12" customFormat="1">
      <c r="B61" s="86"/>
    </row>
    <row r="62" spans="1:13" s="12" customFormat="1" ht="15.75">
      <c r="A62" s="63"/>
      <c r="B62" s="90"/>
    </row>
    <row r="63" spans="1:13" s="12" customFormat="1"/>
    <row r="64" spans="1:13" s="12" customFormat="1"/>
    <row r="65" spans="1:12" s="12" customFormat="1"/>
    <row r="66" spans="1:12" s="12" customFormat="1"/>
    <row r="67" spans="1:12" s="12" customFormat="1"/>
    <row r="68" spans="1:12">
      <c r="A68" s="12"/>
      <c r="B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D80" s="12"/>
      <c r="E80" s="12"/>
      <c r="F80" s="12"/>
      <c r="G80" s="12"/>
      <c r="H80" s="12"/>
      <c r="I80" s="12"/>
      <c r="J80" s="12"/>
      <c r="K80" s="12"/>
      <c r="L80" s="12"/>
    </row>
    <row r="81" spans="4:12">
      <c r="D81" s="12"/>
      <c r="E81" s="12"/>
      <c r="F81" s="12"/>
      <c r="G81" s="12"/>
      <c r="H81" s="12"/>
      <c r="I81" s="12"/>
      <c r="J81" s="12"/>
      <c r="K81" s="12"/>
      <c r="L81" s="12"/>
    </row>
    <row r="82" spans="4:12">
      <c r="D82" s="12"/>
      <c r="E82" s="12"/>
      <c r="F82" s="12"/>
      <c r="G82" s="12"/>
      <c r="H82" s="12"/>
      <c r="I82" s="12"/>
      <c r="J82" s="12"/>
      <c r="K82" s="12"/>
      <c r="L82" s="12"/>
    </row>
    <row r="83" spans="4:12">
      <c r="D83" s="12"/>
      <c r="E83" s="12"/>
      <c r="F83" s="12"/>
      <c r="G83" s="12"/>
      <c r="H83" s="12"/>
      <c r="I83" s="12"/>
      <c r="J83" s="12"/>
      <c r="K83" s="12"/>
      <c r="L83" s="12"/>
    </row>
    <row r="84" spans="4:12">
      <c r="D84" s="12"/>
      <c r="E84" s="12"/>
      <c r="F84" s="12"/>
      <c r="G84" s="12"/>
      <c r="H84" s="12"/>
      <c r="I84" s="12"/>
      <c r="J84" s="12"/>
      <c r="K84" s="12"/>
      <c r="L84" s="12"/>
    </row>
    <row r="85" spans="4:12">
      <c r="D85" s="12"/>
      <c r="E85" s="12"/>
      <c r="F85" s="12"/>
      <c r="G85" s="12"/>
      <c r="H85" s="12"/>
      <c r="I85" s="12"/>
      <c r="J85" s="12"/>
      <c r="K85" s="12"/>
      <c r="L85" s="12"/>
    </row>
    <row r="86" spans="4:12">
      <c r="D86" s="12"/>
      <c r="E86" s="12"/>
      <c r="F86" s="12"/>
      <c r="G86" s="12"/>
      <c r="H86" s="12"/>
      <c r="I86" s="12"/>
      <c r="J86" s="12"/>
      <c r="K86" s="12"/>
      <c r="L86" s="12"/>
    </row>
    <row r="87" spans="4:12">
      <c r="D87" s="12"/>
      <c r="E87" s="12"/>
      <c r="F87" s="12"/>
      <c r="G87" s="12"/>
      <c r="H87" s="12"/>
      <c r="I87" s="12"/>
      <c r="J87" s="12"/>
      <c r="K87" s="12"/>
      <c r="L87" s="12"/>
    </row>
    <row r="88" spans="4:12">
      <c r="D88" s="12"/>
      <c r="E88" s="12"/>
      <c r="F88" s="12"/>
      <c r="G88" s="12"/>
      <c r="H88" s="12"/>
      <c r="I88" s="12"/>
      <c r="J88" s="12"/>
      <c r="K88" s="12"/>
      <c r="L88" s="12"/>
    </row>
    <row r="89" spans="4:12">
      <c r="D89" s="12"/>
      <c r="E89" s="12"/>
      <c r="F89" s="12"/>
      <c r="G89" s="12"/>
      <c r="H89" s="12"/>
      <c r="I89" s="12"/>
      <c r="J89" s="12"/>
      <c r="K89" s="12"/>
      <c r="L89" s="12"/>
    </row>
    <row r="90" spans="4:12">
      <c r="D90" s="12"/>
      <c r="E90" s="12"/>
      <c r="F90" s="12"/>
      <c r="G90" s="12"/>
      <c r="H90" s="12"/>
      <c r="I90" s="12"/>
      <c r="J90" s="12"/>
      <c r="K90" s="12"/>
      <c r="L90" s="12"/>
    </row>
    <row r="91" spans="4:12">
      <c r="D91" s="12"/>
      <c r="E91" s="12"/>
      <c r="F91" s="12"/>
      <c r="G91" s="12"/>
      <c r="H91" s="12"/>
      <c r="I91" s="12"/>
      <c r="J91" s="12"/>
      <c r="K91" s="12"/>
      <c r="L91" s="12"/>
    </row>
    <row r="92" spans="4:12">
      <c r="D92" s="12"/>
      <c r="E92" s="12"/>
      <c r="F92" s="12"/>
      <c r="G92" s="12"/>
      <c r="H92" s="12"/>
      <c r="I92" s="12"/>
      <c r="J92" s="12"/>
      <c r="K92" s="12"/>
      <c r="L92" s="12"/>
    </row>
    <row r="93" spans="4:12">
      <c r="D93" s="12"/>
      <c r="E93" s="12"/>
      <c r="F93" s="12"/>
      <c r="G93" s="12"/>
      <c r="H93" s="12"/>
      <c r="I93" s="12"/>
      <c r="J93" s="12"/>
      <c r="K93" s="12"/>
      <c r="L93" s="12"/>
    </row>
    <row r="94" spans="4:12">
      <c r="D94" s="12"/>
      <c r="E94" s="12"/>
      <c r="F94" s="12"/>
      <c r="G94" s="12"/>
      <c r="H94" s="12"/>
      <c r="I94" s="12"/>
      <c r="J94" s="12"/>
      <c r="K94" s="12"/>
      <c r="L94" s="12"/>
    </row>
    <row r="95" spans="4:12">
      <c r="D95" s="12"/>
      <c r="E95" s="12"/>
      <c r="F95" s="12"/>
      <c r="G95" s="12"/>
      <c r="H95" s="12"/>
      <c r="I95" s="12"/>
      <c r="J95" s="12"/>
      <c r="K95" s="12"/>
      <c r="L95" s="12"/>
    </row>
    <row r="96" spans="4:12">
      <c r="D96" s="12"/>
      <c r="E96" s="12"/>
      <c r="F96" s="12"/>
      <c r="G96" s="12"/>
      <c r="H96" s="12"/>
      <c r="I96" s="12"/>
      <c r="J96" s="12"/>
      <c r="K96" s="12"/>
      <c r="L96" s="12"/>
    </row>
    <row r="97" spans="4:12">
      <c r="D97" s="12"/>
      <c r="E97" s="12"/>
      <c r="F97" s="12"/>
      <c r="G97" s="12"/>
      <c r="H97" s="12"/>
      <c r="I97" s="12"/>
      <c r="J97" s="12"/>
      <c r="K97" s="12"/>
      <c r="L97" s="12"/>
    </row>
    <row r="98" spans="4:12">
      <c r="D98" s="12"/>
      <c r="E98" s="12"/>
      <c r="F98" s="12"/>
      <c r="G98" s="12"/>
      <c r="H98" s="12"/>
      <c r="I98" s="12"/>
      <c r="J98" s="12"/>
      <c r="K98" s="12"/>
      <c r="L98" s="12"/>
    </row>
    <row r="99" spans="4:12">
      <c r="D99" s="12"/>
      <c r="E99" s="12"/>
      <c r="F99" s="12"/>
      <c r="G99" s="12"/>
      <c r="H99" s="12"/>
      <c r="I99" s="12"/>
      <c r="J99" s="12"/>
      <c r="K99" s="12"/>
      <c r="L99" s="12"/>
    </row>
    <row r="100" spans="4:12"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4:12"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4:12"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4:12"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4:12"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4:12"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4:12"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4:12"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4:12"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4:12"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4:12"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4:12"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4:12"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4:12"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4:12"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4:12"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4:12"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4:12"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4:12"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4:12"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4:12"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4:12"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4:12"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4:12"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4:12"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4:12"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4:12"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4:12"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4:12"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4:12"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4:12"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4:12"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4:12"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4:12"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4:12"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4:12"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4:12"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4:12"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4:12"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4:12"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4:12"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4:12"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4:12"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4:12"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4:12"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4:12"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4:12"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4:12"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4:12"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4:12"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4:12"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4:12"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4:12"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4:12"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4:12"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4:12"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4:12"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4:12"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4:12"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4:12"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4:12"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4:12"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4:12"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4:12"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4:12"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4:12"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4:12"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4:12"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4:12"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4:12"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4:12"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4:12"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4:12"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4:12"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4:12"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4:12"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4:12"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4:12"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4:12"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4:12"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4:12"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4:12"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4:12"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4:12"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4:12"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4:12"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4:12"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4:12"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4:12"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4:12"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4:12"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4:12"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4:12"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4:12"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4:12"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4:12"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4:12"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4:12"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4:12"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4:12"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4:12"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4:12"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4:12"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4:12"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4:12"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4:12"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4:12"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4:12"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4:12"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4:12"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4:12"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4:12"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4:12"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4:12"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4:12"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4:12"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4:12"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4:12"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4:12"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4:12"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4:12"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4:12"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4:12"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4:12"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4:12"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4:12"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4:12"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4:12"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4:12"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4:12"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4:12"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4:12"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4:12"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4:12"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4:12"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4:12"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4:12"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4:12"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4:12"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4:12"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4:12"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4:12"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4:12"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4:12"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4:12"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4:12"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4:12"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4:12"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4:12"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4:12"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4:12"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4:12"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4:12"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4:12"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4:12"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4:12"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4:12"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4:12"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4:12"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4:12"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4:12"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4:12"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4:12"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4:12"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4:12"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4:12"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4:12"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4:12"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4:12"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4:12"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4:12"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4:12"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4:12"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4:12"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4:12"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4:12"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4:12"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4:12"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4:12"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4:12"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4:12"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4:12"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4:12"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4:12"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4:12"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4:12"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4:12"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4:12"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4:12"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4:12"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4:12"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4:12"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4:12"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4:12"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4:12"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4:12"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4:12"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4:12"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4:12"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4:12"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4:12"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4:12"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4:12"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4:12"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4:12"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4:12"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4:12"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4:12"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4:12"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4:12"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4:12"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4:12"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4:12"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4:12"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4:12"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4:12"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4:12"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4:12"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4:12"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4:12"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4:12"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4:12"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4:12"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4:12"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4:12"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4:12"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4:12"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4:12"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4:12"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4:12"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4:12"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4:12"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4:12"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4:12"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4:12"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4:12"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4:12"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4:12"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4:12"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4:12"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4:12"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4:12"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4:12"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4:12"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4:12"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4:12"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4:12"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4:12"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4:12"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4:12"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4:12"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4:12"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4:12">
      <c r="E352" s="12"/>
      <c r="F352" s="12"/>
      <c r="G352" s="12"/>
      <c r="H352" s="12"/>
      <c r="I352" s="12"/>
      <c r="J352" s="12"/>
      <c r="K352" s="12"/>
      <c r="L352" s="12"/>
    </row>
    <row r="353" spans="5:12">
      <c r="E353" s="12"/>
      <c r="F353" s="12"/>
      <c r="G353" s="12"/>
      <c r="H353" s="12"/>
      <c r="I353" s="12"/>
      <c r="J353" s="12"/>
      <c r="K353" s="12"/>
      <c r="L353" s="12"/>
    </row>
    <row r="354" spans="5:12">
      <c r="E354" s="12"/>
      <c r="F354" s="12"/>
      <c r="G354" s="12"/>
      <c r="H354" s="12"/>
      <c r="I354" s="12"/>
      <c r="J354" s="12"/>
      <c r="K354" s="12"/>
      <c r="L354" s="12"/>
    </row>
    <row r="355" spans="5:12">
      <c r="E355" s="12"/>
      <c r="F355" s="12"/>
      <c r="H355" s="12"/>
      <c r="I355" s="12"/>
      <c r="J355" s="12"/>
      <c r="K355" s="12"/>
      <c r="L355" s="12"/>
    </row>
    <row r="356" spans="5:12">
      <c r="E356" s="12"/>
      <c r="F356" s="12"/>
      <c r="H356" s="12"/>
      <c r="I356" s="12"/>
      <c r="J356" s="12"/>
      <c r="K356" s="12"/>
      <c r="L356" s="12"/>
    </row>
    <row r="357" spans="5:12">
      <c r="E357" s="12"/>
      <c r="F357" s="12"/>
      <c r="J357" s="12"/>
      <c r="K357" s="12"/>
      <c r="L357" s="12"/>
    </row>
    <row r="358" spans="5:12">
      <c r="E358" s="12"/>
      <c r="J358" s="12"/>
      <c r="K358" s="12"/>
      <c r="L358" s="12"/>
    </row>
    <row r="359" spans="5:12">
      <c r="J359" s="12"/>
      <c r="K359" s="12"/>
      <c r="L359" s="12"/>
    </row>
    <row r="360" spans="5:12">
      <c r="J360" s="12"/>
      <c r="K360" s="12"/>
      <c r="L360" s="12"/>
    </row>
    <row r="361" spans="5:12">
      <c r="J361" s="12"/>
      <c r="K361" s="12"/>
    </row>
    <row r="362" spans="5:12">
      <c r="J362" s="12"/>
    </row>
  </sheetData>
  <printOptions horizontalCentered="1"/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663"/>
  <sheetViews>
    <sheetView topLeftCell="C1" zoomScale="125" zoomScaleNormal="125" workbookViewId="0">
      <pane ySplit="8" topLeftCell="A210" activePane="bottomLeft" state="frozen"/>
      <selection activeCell="G25" sqref="G25"/>
      <selection pane="bottomLeft" activeCell="J221" sqref="J221"/>
    </sheetView>
  </sheetViews>
  <sheetFormatPr defaultRowHeight="15"/>
  <cols>
    <col min="1" max="1" width="15.7109375" style="13" bestFit="1" customWidth="1"/>
    <col min="2" max="2" width="13.7109375" bestFit="1" customWidth="1"/>
    <col min="3" max="3" width="31.7109375" style="10" bestFit="1" customWidth="1"/>
    <col min="4" max="4" width="36.5703125" bestFit="1" customWidth="1"/>
    <col min="5" max="5" width="11.140625" bestFit="1" customWidth="1"/>
    <col min="6" max="6" width="11.140625" style="164" bestFit="1" customWidth="1"/>
    <col min="7" max="7" width="11.140625" style="152" bestFit="1" customWidth="1"/>
    <col min="8" max="8" width="10.5703125" bestFit="1" customWidth="1"/>
    <col min="9" max="9" width="11.85546875" style="3" bestFit="1" customWidth="1"/>
    <col min="10" max="11" width="11.85546875" style="220" customWidth="1"/>
    <col min="12" max="13" width="11.85546875" style="220" hidden="1" customWidth="1"/>
    <col min="14" max="14" width="19.28515625" style="221" bestFit="1" customWidth="1"/>
    <col min="15" max="15" width="10.5703125" style="222" bestFit="1" customWidth="1"/>
    <col min="16" max="16" width="9.7109375" style="221" bestFit="1" customWidth="1"/>
  </cols>
  <sheetData>
    <row r="1" spans="1:16" s="4" customFormat="1" ht="20.25">
      <c r="A1" s="122"/>
      <c r="B1" s="262" t="s">
        <v>433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5" spans="1:16">
      <c r="E5" s="164"/>
    </row>
    <row r="6" spans="1:16">
      <c r="E6" s="164"/>
      <c r="P6" s="209" t="s">
        <v>386</v>
      </c>
    </row>
    <row r="7" spans="1:16">
      <c r="E7" s="165" t="s">
        <v>398</v>
      </c>
      <c r="F7" s="165" t="s">
        <v>417</v>
      </c>
      <c r="G7" s="177" t="s">
        <v>434</v>
      </c>
      <c r="J7" s="217" t="s">
        <v>439</v>
      </c>
      <c r="K7" s="218"/>
      <c r="L7" s="219" t="s">
        <v>439</v>
      </c>
      <c r="M7" s="223"/>
      <c r="N7" s="202" t="s">
        <v>180</v>
      </c>
      <c r="O7" s="203" t="s">
        <v>180</v>
      </c>
      <c r="P7" s="210" t="s">
        <v>181</v>
      </c>
    </row>
    <row r="8" spans="1:16">
      <c r="B8" s="1" t="s">
        <v>187</v>
      </c>
      <c r="C8" s="71" t="s">
        <v>186</v>
      </c>
      <c r="D8" s="1" t="s">
        <v>188</v>
      </c>
      <c r="E8" s="165" t="s">
        <v>0</v>
      </c>
      <c r="F8" s="165" t="s">
        <v>179</v>
      </c>
      <c r="G8" s="177" t="s">
        <v>179</v>
      </c>
      <c r="H8" s="2" t="s">
        <v>177</v>
      </c>
      <c r="I8" s="182" t="s">
        <v>420</v>
      </c>
      <c r="J8" s="199" t="s">
        <v>440</v>
      </c>
      <c r="K8" s="199" t="s">
        <v>441</v>
      </c>
      <c r="L8" s="214" t="s">
        <v>442</v>
      </c>
      <c r="M8" s="214" t="s">
        <v>441</v>
      </c>
      <c r="N8" s="202" t="s">
        <v>416</v>
      </c>
      <c r="O8" s="203" t="s">
        <v>420</v>
      </c>
      <c r="P8" s="211" t="s">
        <v>182</v>
      </c>
    </row>
    <row r="9" spans="1:16" s="5" customFormat="1">
      <c r="A9" s="11"/>
      <c r="C9" s="74"/>
      <c r="E9" s="166"/>
      <c r="F9" s="189"/>
      <c r="G9" s="178"/>
      <c r="H9" s="138"/>
      <c r="I9" s="145"/>
      <c r="J9" s="224"/>
      <c r="K9" s="224"/>
      <c r="L9" s="225"/>
      <c r="M9" s="225"/>
      <c r="N9" s="226"/>
      <c r="O9" s="206"/>
      <c r="P9" s="227"/>
    </row>
    <row r="10" spans="1:16" s="7" customFormat="1">
      <c r="A10" s="11"/>
      <c r="B10" s="7">
        <v>132</v>
      </c>
      <c r="C10" s="72" t="s">
        <v>1</v>
      </c>
      <c r="E10" s="167"/>
      <c r="F10" s="190"/>
      <c r="G10" s="176"/>
      <c r="H10" s="139"/>
      <c r="I10" s="142"/>
      <c r="J10" s="228"/>
      <c r="K10" s="228"/>
      <c r="L10" s="229"/>
      <c r="M10" s="229"/>
      <c r="N10" s="230"/>
      <c r="O10" s="208"/>
      <c r="P10" s="231"/>
    </row>
    <row r="11" spans="1:16" s="11" customFormat="1">
      <c r="B11" s="11">
        <v>132</v>
      </c>
      <c r="C11" s="73">
        <v>5705780</v>
      </c>
      <c r="D11" s="11" t="s">
        <v>2</v>
      </c>
      <c r="E11" s="168">
        <v>25000</v>
      </c>
      <c r="F11" s="191">
        <v>25000</v>
      </c>
      <c r="G11" s="147">
        <v>25000</v>
      </c>
      <c r="H11" s="140">
        <f>(G11-F11)/F11</f>
        <v>0</v>
      </c>
      <c r="I11" s="180">
        <f>G11-F11</f>
        <v>0</v>
      </c>
      <c r="J11" s="200">
        <v>25000</v>
      </c>
      <c r="K11" s="200">
        <f>J11-G11</f>
        <v>0</v>
      </c>
      <c r="L11" s="215"/>
      <c r="M11" s="215">
        <f>G11-L11</f>
        <v>25000</v>
      </c>
      <c r="N11" s="204">
        <v>25000</v>
      </c>
      <c r="O11" s="205">
        <f>IF(G11=0,0,(N11-G11)/G11)</f>
        <v>0</v>
      </c>
      <c r="P11" s="232">
        <v>0</v>
      </c>
    </row>
    <row r="12" spans="1:16" s="5" customFormat="1">
      <c r="A12" s="11"/>
      <c r="C12" s="74"/>
      <c r="E12" s="169"/>
      <c r="F12" s="192"/>
      <c r="G12" s="148"/>
      <c r="H12" s="140"/>
      <c r="I12" s="180"/>
      <c r="J12" s="200"/>
      <c r="K12" s="200"/>
      <c r="L12" s="215"/>
      <c r="M12" s="215"/>
      <c r="N12" s="204"/>
      <c r="O12" s="206"/>
      <c r="P12" s="212"/>
    </row>
    <row r="13" spans="1:16" s="7" customFormat="1">
      <c r="A13" s="11" t="s">
        <v>364</v>
      </c>
      <c r="B13" s="7" t="s">
        <v>3</v>
      </c>
      <c r="C13" s="72" t="s">
        <v>4</v>
      </c>
      <c r="E13" s="170">
        <f>SUM(E11:E12)</f>
        <v>25000</v>
      </c>
      <c r="F13" s="193">
        <f>SUM(F11:F12)</f>
        <v>25000</v>
      </c>
      <c r="G13" s="149">
        <f>SUM(G11:G12)</f>
        <v>25000</v>
      </c>
      <c r="H13" s="141">
        <f>(G13-F13)/F13</f>
        <v>0</v>
      </c>
      <c r="I13" s="181">
        <f>G13-F13</f>
        <v>0</v>
      </c>
      <c r="J13" s="201">
        <f>SUM(J11)</f>
        <v>25000</v>
      </c>
      <c r="K13" s="201">
        <f>SUM(K11)</f>
        <v>0</v>
      </c>
      <c r="L13" s="216"/>
      <c r="M13" s="216">
        <f>SUM(M11:M12)</f>
        <v>25000</v>
      </c>
      <c r="N13" s="233">
        <f>SUM(N11)</f>
        <v>25000</v>
      </c>
      <c r="O13" s="208">
        <f>IF(G13=0,0,(N13-G13)/G13)</f>
        <v>0</v>
      </c>
      <c r="P13" s="213">
        <f>P11</f>
        <v>0</v>
      </c>
    </row>
    <row r="14" spans="1:16" s="5" customFormat="1">
      <c r="A14" s="11"/>
      <c r="C14" s="74"/>
      <c r="E14" s="169"/>
      <c r="F14" s="192"/>
      <c r="G14" s="148"/>
      <c r="H14" s="140"/>
      <c r="I14" s="180"/>
      <c r="J14" s="200"/>
      <c r="K14" s="200"/>
      <c r="L14" s="215"/>
      <c r="M14" s="215"/>
      <c r="N14" s="204"/>
      <c r="O14" s="206"/>
      <c r="P14" s="212"/>
    </row>
    <row r="15" spans="1:16" s="7" customFormat="1">
      <c r="A15" s="11"/>
      <c r="B15" s="108">
        <v>114</v>
      </c>
      <c r="C15" s="109" t="s">
        <v>5</v>
      </c>
      <c r="D15" s="108"/>
      <c r="E15" s="170"/>
      <c r="F15" s="193"/>
      <c r="G15" s="149"/>
      <c r="H15" s="142"/>
      <c r="I15" s="142"/>
      <c r="J15" s="228"/>
      <c r="K15" s="228"/>
      <c r="L15" s="229"/>
      <c r="M15" s="229"/>
      <c r="N15" s="233"/>
      <c r="O15" s="208"/>
      <c r="P15" s="213"/>
    </row>
    <row r="16" spans="1:16" s="5" customFormat="1">
      <c r="A16" s="11"/>
      <c r="B16" s="110">
        <v>114</v>
      </c>
      <c r="C16" s="251">
        <v>5105111</v>
      </c>
      <c r="D16" s="252" t="s">
        <v>6</v>
      </c>
      <c r="E16" s="253">
        <v>100</v>
      </c>
      <c r="F16" s="254">
        <v>100</v>
      </c>
      <c r="G16" s="255">
        <v>100</v>
      </c>
      <c r="H16" s="256">
        <f>(G16-F16)/F16</f>
        <v>0</v>
      </c>
      <c r="I16" s="257">
        <f>G16-F16</f>
        <v>0</v>
      </c>
      <c r="J16" s="250">
        <v>100</v>
      </c>
      <c r="K16" s="250">
        <f t="shared" ref="K16:K17" si="0">J16-G16</f>
        <v>0</v>
      </c>
      <c r="L16" s="258"/>
      <c r="M16" s="258">
        <f>G16-L16</f>
        <v>100</v>
      </c>
      <c r="N16" s="259">
        <v>102</v>
      </c>
      <c r="O16" s="260">
        <f>IF(G16=0,0,(N16-G16)/G16)</f>
        <v>0.02</v>
      </c>
      <c r="P16" s="261">
        <v>0</v>
      </c>
    </row>
    <row r="17" spans="1:16" s="5" customFormat="1">
      <c r="A17" s="11"/>
      <c r="B17" s="110">
        <v>114</v>
      </c>
      <c r="C17" s="111">
        <v>5705700</v>
      </c>
      <c r="D17" s="110" t="s">
        <v>220</v>
      </c>
      <c r="E17" s="169">
        <v>1100</v>
      </c>
      <c r="F17" s="191">
        <v>2200</v>
      </c>
      <c r="G17" s="147">
        <v>3200</v>
      </c>
      <c r="H17" s="140">
        <f>(G17-F17)/F17</f>
        <v>0.45454545454545453</v>
      </c>
      <c r="I17" s="183">
        <f>G17-F17</f>
        <v>1000</v>
      </c>
      <c r="J17" s="234">
        <v>3200</v>
      </c>
      <c r="K17" s="200">
        <f t="shared" si="0"/>
        <v>0</v>
      </c>
      <c r="L17" s="215"/>
      <c r="M17" s="215">
        <f>G17-L17</f>
        <v>3200</v>
      </c>
      <c r="N17" s="204">
        <v>3200</v>
      </c>
      <c r="O17" s="205">
        <f>IF(G17=0,0,(N17-G17)/G17)</f>
        <v>0</v>
      </c>
      <c r="P17" s="212">
        <v>0</v>
      </c>
    </row>
    <row r="18" spans="1:16" s="5" customFormat="1">
      <c r="A18" s="11"/>
      <c r="B18" s="110"/>
      <c r="C18" s="111"/>
      <c r="D18" s="110"/>
      <c r="E18" s="169"/>
      <c r="F18" s="192"/>
      <c r="G18" s="148"/>
      <c r="H18" s="140"/>
      <c r="I18" s="180"/>
      <c r="J18" s="200"/>
      <c r="K18" s="200"/>
      <c r="L18" s="215"/>
      <c r="M18" s="215"/>
      <c r="N18" s="204"/>
      <c r="O18" s="206">
        <f>IF(G18=0,0,(N18-G18)/G18)</f>
        <v>0</v>
      </c>
      <c r="P18" s="212"/>
    </row>
    <row r="19" spans="1:16" s="7" customFormat="1">
      <c r="A19" s="11" t="s">
        <v>364</v>
      </c>
      <c r="B19" s="108" t="s">
        <v>3</v>
      </c>
      <c r="C19" s="109" t="s">
        <v>10</v>
      </c>
      <c r="D19" s="108"/>
      <c r="E19" s="170">
        <f>SUM(E16:E18)</f>
        <v>1200</v>
      </c>
      <c r="F19" s="194">
        <f t="shared" ref="F19:G19" si="1">SUM(F16:F18)</f>
        <v>2300</v>
      </c>
      <c r="G19" s="154">
        <f t="shared" si="1"/>
        <v>3300</v>
      </c>
      <c r="H19" s="141">
        <f>(G19-F19)/F19</f>
        <v>0.43478260869565216</v>
      </c>
      <c r="I19" s="181">
        <f>G19-F19</f>
        <v>1000</v>
      </c>
      <c r="J19" s="201">
        <f>SUM(J16:J17)</f>
        <v>3300</v>
      </c>
      <c r="K19" s="201">
        <f>SUM(K16:K17)</f>
        <v>0</v>
      </c>
      <c r="L19" s="216"/>
      <c r="M19" s="216">
        <f>SUM(M16:M18)</f>
        <v>3300</v>
      </c>
      <c r="N19" s="233">
        <f>SUM(N16:N17)</f>
        <v>3302</v>
      </c>
      <c r="O19" s="208">
        <f>IF(G19=0,0,(N19-G19)/G19)</f>
        <v>6.0606060606060606E-4</v>
      </c>
      <c r="P19" s="213">
        <f>SUM(P16:P17)</f>
        <v>0</v>
      </c>
    </row>
    <row r="20" spans="1:16" s="5" customFormat="1">
      <c r="A20" s="11"/>
      <c r="C20" s="74"/>
      <c r="E20" s="169"/>
      <c r="F20" s="192"/>
      <c r="G20" s="148"/>
      <c r="H20" s="140"/>
      <c r="I20" s="180"/>
      <c r="J20" s="200"/>
      <c r="K20" s="200"/>
      <c r="L20" s="215"/>
      <c r="M20" s="215"/>
      <c r="N20" s="204"/>
      <c r="O20" s="206"/>
      <c r="P20" s="212"/>
    </row>
    <row r="21" spans="1:16" s="7" customFormat="1">
      <c r="A21" s="11"/>
      <c r="B21" s="101">
        <v>122</v>
      </c>
      <c r="C21" s="98" t="s">
        <v>11</v>
      </c>
      <c r="D21" s="97"/>
      <c r="E21" s="170"/>
      <c r="F21" s="193"/>
      <c r="G21" s="149"/>
      <c r="H21" s="142"/>
      <c r="I21" s="142"/>
      <c r="J21" s="228"/>
      <c r="K21" s="228"/>
      <c r="L21" s="229"/>
      <c r="M21" s="229"/>
      <c r="N21" s="233"/>
      <c r="O21" s="208"/>
      <c r="P21" s="213"/>
    </row>
    <row r="22" spans="1:16" s="5" customFormat="1">
      <c r="A22" s="11"/>
      <c r="B22" s="99">
        <v>122</v>
      </c>
      <c r="C22" s="251">
        <v>5105111</v>
      </c>
      <c r="D22" s="252" t="s">
        <v>12</v>
      </c>
      <c r="E22" s="253">
        <v>9650</v>
      </c>
      <c r="F22" s="254">
        <v>11374</v>
      </c>
      <c r="G22" s="255">
        <v>11374</v>
      </c>
      <c r="H22" s="256">
        <f>(G22-F22)/F22</f>
        <v>0</v>
      </c>
      <c r="I22" s="257">
        <f>G22-F22</f>
        <v>0</v>
      </c>
      <c r="J22" s="250">
        <v>11374</v>
      </c>
      <c r="K22" s="250">
        <f t="shared" ref="K22:K31" si="2">J22-G22</f>
        <v>0</v>
      </c>
      <c r="L22" s="258"/>
      <c r="M22" s="258">
        <f>G22-L22</f>
        <v>11374</v>
      </c>
      <c r="N22" s="259">
        <v>11545</v>
      </c>
      <c r="O22" s="260">
        <f t="shared" ref="O22:O33" si="3">IF(G22=0,0,(N22-G22)/G22)</f>
        <v>1.5034288728679445E-2</v>
      </c>
      <c r="P22" s="261">
        <v>0</v>
      </c>
    </row>
    <row r="23" spans="1:16" s="5" customFormat="1">
      <c r="A23" s="11"/>
      <c r="B23" s="110">
        <v>122</v>
      </c>
      <c r="C23" s="100">
        <v>5105115</v>
      </c>
      <c r="D23" s="99" t="s">
        <v>217</v>
      </c>
      <c r="E23" s="169">
        <v>65000</v>
      </c>
      <c r="F23" s="192">
        <v>68300</v>
      </c>
      <c r="G23" s="198">
        <v>68300</v>
      </c>
      <c r="H23" s="140">
        <f>(G23-F23)/F23</f>
        <v>0</v>
      </c>
      <c r="I23" s="180">
        <f>G23-F23</f>
        <v>0</v>
      </c>
      <c r="J23" s="244">
        <v>68300</v>
      </c>
      <c r="K23" s="200">
        <f t="shared" si="2"/>
        <v>0</v>
      </c>
      <c r="L23" s="215"/>
      <c r="M23" s="215">
        <f t="shared" ref="M23:M31" si="4">G23-L23</f>
        <v>68300</v>
      </c>
      <c r="N23" s="204">
        <v>68300</v>
      </c>
      <c r="O23" s="205">
        <f t="shared" si="3"/>
        <v>0</v>
      </c>
      <c r="P23" s="212">
        <v>0</v>
      </c>
    </row>
    <row r="24" spans="1:16" s="5" customFormat="1">
      <c r="A24" s="11"/>
      <c r="B24" s="110">
        <v>122</v>
      </c>
      <c r="C24" s="100">
        <v>5105110</v>
      </c>
      <c r="D24" s="99" t="s">
        <v>13</v>
      </c>
      <c r="E24" s="169">
        <v>15000</v>
      </c>
      <c r="F24" s="192">
        <v>20592</v>
      </c>
      <c r="G24" s="198">
        <v>20592</v>
      </c>
      <c r="H24" s="140">
        <f>(G24-F24)/F24</f>
        <v>0</v>
      </c>
      <c r="I24" s="180">
        <f>G24-F24</f>
        <v>0</v>
      </c>
      <c r="J24" s="244">
        <v>20592</v>
      </c>
      <c r="K24" s="200">
        <f t="shared" si="2"/>
        <v>0</v>
      </c>
      <c r="L24" s="215"/>
      <c r="M24" s="215">
        <f t="shared" si="4"/>
        <v>20592</v>
      </c>
      <c r="N24" s="204">
        <v>20592</v>
      </c>
      <c r="O24" s="205">
        <f t="shared" si="3"/>
        <v>0</v>
      </c>
      <c r="P24" s="212">
        <v>0</v>
      </c>
    </row>
    <row r="25" spans="1:16" s="110" customFormat="1">
      <c r="A25" s="11"/>
      <c r="B25" s="110">
        <v>122</v>
      </c>
      <c r="C25" s="111"/>
      <c r="D25" s="110" t="s">
        <v>388</v>
      </c>
      <c r="E25" s="169" t="s">
        <v>413</v>
      </c>
      <c r="F25" s="192">
        <v>0</v>
      </c>
      <c r="G25" s="148">
        <v>0</v>
      </c>
      <c r="H25" s="140"/>
      <c r="I25" s="180"/>
      <c r="J25" s="200">
        <v>0</v>
      </c>
      <c r="K25" s="200">
        <f t="shared" si="2"/>
        <v>0</v>
      </c>
      <c r="L25" s="215"/>
      <c r="M25" s="215">
        <f t="shared" si="4"/>
        <v>0</v>
      </c>
      <c r="N25" s="204">
        <v>0</v>
      </c>
      <c r="O25" s="205">
        <f t="shared" si="3"/>
        <v>0</v>
      </c>
      <c r="P25" s="212">
        <v>0</v>
      </c>
    </row>
    <row r="26" spans="1:16" s="5" customFormat="1">
      <c r="A26" s="11"/>
      <c r="B26" s="110">
        <v>122</v>
      </c>
      <c r="C26" s="100">
        <v>5705700</v>
      </c>
      <c r="D26" s="99" t="s">
        <v>221</v>
      </c>
      <c r="E26" s="169">
        <v>1000</v>
      </c>
      <c r="F26" s="192">
        <v>1000</v>
      </c>
      <c r="G26" s="148">
        <v>2000</v>
      </c>
      <c r="H26" s="140">
        <f t="shared" ref="H26:H31" si="5">(G26-F26)/F26</f>
        <v>1</v>
      </c>
      <c r="I26" s="180">
        <f t="shared" ref="I26:I31" si="6">G26-F26</f>
        <v>1000</v>
      </c>
      <c r="J26" s="200">
        <v>2000</v>
      </c>
      <c r="K26" s="200">
        <f t="shared" si="2"/>
        <v>0</v>
      </c>
      <c r="L26" s="215"/>
      <c r="M26" s="215">
        <f t="shared" si="4"/>
        <v>2000</v>
      </c>
      <c r="N26" s="204">
        <v>2000</v>
      </c>
      <c r="O26" s="205">
        <f t="shared" si="3"/>
        <v>0</v>
      </c>
      <c r="P26" s="212">
        <v>0</v>
      </c>
    </row>
    <row r="27" spans="1:16" s="5" customFormat="1">
      <c r="A27" s="11"/>
      <c r="B27" s="110">
        <v>122</v>
      </c>
      <c r="C27" s="100"/>
      <c r="D27" s="99" t="s">
        <v>18</v>
      </c>
      <c r="E27" s="169">
        <v>0</v>
      </c>
      <c r="F27" s="192">
        <v>0</v>
      </c>
      <c r="G27" s="148">
        <v>0</v>
      </c>
      <c r="H27" s="140" t="e">
        <f t="shared" si="5"/>
        <v>#DIV/0!</v>
      </c>
      <c r="I27" s="180">
        <f t="shared" si="6"/>
        <v>0</v>
      </c>
      <c r="J27" s="200">
        <v>0</v>
      </c>
      <c r="K27" s="200">
        <f t="shared" si="2"/>
        <v>0</v>
      </c>
      <c r="L27" s="215"/>
      <c r="M27" s="215">
        <f t="shared" si="4"/>
        <v>0</v>
      </c>
      <c r="N27" s="204">
        <v>0</v>
      </c>
      <c r="O27" s="205">
        <f t="shared" si="3"/>
        <v>0</v>
      </c>
      <c r="P27" s="212">
        <v>0</v>
      </c>
    </row>
    <row r="28" spans="1:16" s="5" customFormat="1">
      <c r="A28" s="11"/>
      <c r="B28" s="110">
        <v>122</v>
      </c>
      <c r="C28" s="100">
        <v>5705700</v>
      </c>
      <c r="D28" s="99" t="s">
        <v>7</v>
      </c>
      <c r="E28" s="169">
        <v>3811</v>
      </c>
      <c r="F28" s="192">
        <v>3811</v>
      </c>
      <c r="G28" s="148">
        <v>3811</v>
      </c>
      <c r="H28" s="140">
        <f t="shared" si="5"/>
        <v>0</v>
      </c>
      <c r="I28" s="180">
        <f t="shared" si="6"/>
        <v>0</v>
      </c>
      <c r="J28" s="200">
        <v>3811</v>
      </c>
      <c r="K28" s="200">
        <f t="shared" si="2"/>
        <v>0</v>
      </c>
      <c r="L28" s="215"/>
      <c r="M28" s="215">
        <f t="shared" si="4"/>
        <v>3811</v>
      </c>
      <c r="N28" s="204">
        <v>3811</v>
      </c>
      <c r="O28" s="205">
        <f t="shared" si="3"/>
        <v>0</v>
      </c>
      <c r="P28" s="212">
        <v>0</v>
      </c>
    </row>
    <row r="29" spans="1:16" s="5" customFormat="1">
      <c r="A29" s="11"/>
      <c r="B29" s="110">
        <v>122</v>
      </c>
      <c r="C29" s="100">
        <v>5705711</v>
      </c>
      <c r="D29" s="99" t="s">
        <v>8</v>
      </c>
      <c r="E29" s="169">
        <v>50</v>
      </c>
      <c r="F29" s="192">
        <v>50</v>
      </c>
      <c r="G29" s="148">
        <v>50</v>
      </c>
      <c r="H29" s="140">
        <f t="shared" si="5"/>
        <v>0</v>
      </c>
      <c r="I29" s="180">
        <f t="shared" si="6"/>
        <v>0</v>
      </c>
      <c r="J29" s="200">
        <v>50</v>
      </c>
      <c r="K29" s="200">
        <f t="shared" si="2"/>
        <v>0</v>
      </c>
      <c r="L29" s="215"/>
      <c r="M29" s="215">
        <f t="shared" si="4"/>
        <v>50</v>
      </c>
      <c r="N29" s="204">
        <v>50</v>
      </c>
      <c r="O29" s="205">
        <f t="shared" si="3"/>
        <v>0</v>
      </c>
      <c r="P29" s="212">
        <v>0</v>
      </c>
    </row>
    <row r="30" spans="1:16" s="5" customFormat="1">
      <c r="A30" s="11"/>
      <c r="B30" s="110">
        <v>122</v>
      </c>
      <c r="C30" s="100">
        <v>5705731</v>
      </c>
      <c r="D30" s="99" t="s">
        <v>9</v>
      </c>
      <c r="E30" s="169">
        <v>725</v>
      </c>
      <c r="F30" s="192">
        <v>725</v>
      </c>
      <c r="G30" s="148">
        <v>725</v>
      </c>
      <c r="H30" s="140">
        <f t="shared" si="5"/>
        <v>0</v>
      </c>
      <c r="I30" s="180">
        <f t="shared" si="6"/>
        <v>0</v>
      </c>
      <c r="J30" s="200">
        <v>725</v>
      </c>
      <c r="K30" s="200">
        <f t="shared" si="2"/>
        <v>0</v>
      </c>
      <c r="L30" s="215"/>
      <c r="M30" s="215">
        <f t="shared" si="4"/>
        <v>725</v>
      </c>
      <c r="N30" s="204">
        <v>725</v>
      </c>
      <c r="O30" s="205">
        <f t="shared" si="3"/>
        <v>0</v>
      </c>
      <c r="P30" s="212">
        <v>0</v>
      </c>
    </row>
    <row r="31" spans="1:16" s="5" customFormat="1">
      <c r="A31" s="11"/>
      <c r="B31" s="110">
        <v>122</v>
      </c>
      <c r="C31" s="100"/>
      <c r="D31" s="99" t="s">
        <v>23</v>
      </c>
      <c r="E31" s="169">
        <v>0</v>
      </c>
      <c r="F31" s="192">
        <v>0</v>
      </c>
      <c r="G31" s="148">
        <v>0</v>
      </c>
      <c r="H31" s="140" t="e">
        <f t="shared" si="5"/>
        <v>#DIV/0!</v>
      </c>
      <c r="I31" s="180">
        <f t="shared" si="6"/>
        <v>0</v>
      </c>
      <c r="J31" s="200">
        <v>0</v>
      </c>
      <c r="K31" s="200">
        <f t="shared" si="2"/>
        <v>0</v>
      </c>
      <c r="L31" s="215"/>
      <c r="M31" s="215">
        <f t="shared" si="4"/>
        <v>0</v>
      </c>
      <c r="N31" s="204">
        <v>0</v>
      </c>
      <c r="O31" s="205">
        <f t="shared" si="3"/>
        <v>0</v>
      </c>
      <c r="P31" s="212">
        <v>0</v>
      </c>
    </row>
    <row r="32" spans="1:16" s="5" customFormat="1">
      <c r="A32" s="11"/>
      <c r="B32" s="99"/>
      <c r="C32" s="100"/>
      <c r="D32" s="99"/>
      <c r="E32" s="169"/>
      <c r="F32" s="192"/>
      <c r="G32" s="148"/>
      <c r="H32" s="140"/>
      <c r="I32" s="180"/>
      <c r="J32" s="200"/>
      <c r="K32" s="200"/>
      <c r="L32" s="215"/>
      <c r="M32" s="215"/>
      <c r="N32" s="204"/>
      <c r="O32" s="206">
        <f t="shared" si="3"/>
        <v>0</v>
      </c>
      <c r="P32" s="212"/>
    </row>
    <row r="33" spans="1:16" s="7" customFormat="1">
      <c r="A33" s="11" t="s">
        <v>364</v>
      </c>
      <c r="B33" s="97" t="s">
        <v>3</v>
      </c>
      <c r="C33" s="98" t="s">
        <v>24</v>
      </c>
      <c r="D33" s="97"/>
      <c r="E33" s="170">
        <f>SUM(E22:E31)</f>
        <v>95236</v>
      </c>
      <c r="F33" s="194">
        <f t="shared" ref="F33:G33" si="7">SUM(F22:F31)</f>
        <v>105852</v>
      </c>
      <c r="G33" s="154">
        <f t="shared" si="7"/>
        <v>106852</v>
      </c>
      <c r="H33" s="141">
        <f>(G33-F33)/F33</f>
        <v>9.4471526281978604E-3</v>
      </c>
      <c r="I33" s="181">
        <f>G33-F33</f>
        <v>1000</v>
      </c>
      <c r="J33" s="201">
        <f>SUM(J22:J31)</f>
        <v>106852</v>
      </c>
      <c r="K33" s="201">
        <f>SUM(K22:K32)</f>
        <v>0</v>
      </c>
      <c r="L33" s="216"/>
      <c r="M33" s="216">
        <f>SUM(M22:M32)</f>
        <v>106852</v>
      </c>
      <c r="N33" s="233">
        <f>SUM(N22:N31)</f>
        <v>107023</v>
      </c>
      <c r="O33" s="208">
        <f t="shared" si="3"/>
        <v>1.6003444016022162E-3</v>
      </c>
      <c r="P33" s="213">
        <f>SUM(P22:P31)</f>
        <v>0</v>
      </c>
    </row>
    <row r="34" spans="1:16" s="5" customFormat="1">
      <c r="A34" s="11"/>
      <c r="C34" s="74"/>
      <c r="E34" s="169"/>
      <c r="F34" s="192"/>
      <c r="G34" s="148"/>
      <c r="H34" s="140"/>
      <c r="I34" s="180"/>
      <c r="J34" s="200"/>
      <c r="K34" s="200"/>
      <c r="L34" s="215"/>
      <c r="M34" s="215"/>
      <c r="N34" s="204"/>
      <c r="O34" s="206"/>
      <c r="P34" s="212"/>
    </row>
    <row r="35" spans="1:16" s="7" customFormat="1">
      <c r="A35" s="11"/>
      <c r="B35" s="7">
        <v>131</v>
      </c>
      <c r="C35" s="72" t="s">
        <v>25</v>
      </c>
      <c r="E35" s="170"/>
      <c r="F35" s="193"/>
      <c r="G35" s="149"/>
      <c r="H35" s="142"/>
      <c r="I35" s="142"/>
      <c r="J35" s="228"/>
      <c r="K35" s="228"/>
      <c r="L35" s="229"/>
      <c r="M35" s="229"/>
      <c r="N35" s="233"/>
      <c r="O35" s="208"/>
      <c r="P35" s="213"/>
    </row>
    <row r="36" spans="1:16" s="5" customFormat="1">
      <c r="A36" s="11"/>
      <c r="B36" s="5">
        <v>131</v>
      </c>
      <c r="C36" s="74"/>
      <c r="D36" s="5" t="s">
        <v>220</v>
      </c>
      <c r="E36" s="168">
        <v>0</v>
      </c>
      <c r="F36" s="191"/>
      <c r="G36" s="147">
        <v>0</v>
      </c>
      <c r="H36" s="140" t="e">
        <f t="shared" ref="H36:H42" si="8">(G36-F36)/F36</f>
        <v>#DIV/0!</v>
      </c>
      <c r="I36" s="180">
        <f>G36-F36</f>
        <v>0</v>
      </c>
      <c r="J36" s="200"/>
      <c r="K36" s="200">
        <f t="shared" ref="K36:K40" si="9">J36-G36</f>
        <v>0</v>
      </c>
      <c r="L36" s="215"/>
      <c r="M36" s="215">
        <f>G36-L36</f>
        <v>0</v>
      </c>
      <c r="N36" s="204">
        <v>0</v>
      </c>
      <c r="O36" s="205">
        <f t="shared" ref="O36:O43" si="10">IF(G36=0,0,(N36-G36)/G36)</f>
        <v>0</v>
      </c>
      <c r="P36" s="232">
        <v>0</v>
      </c>
    </row>
    <row r="37" spans="1:16" s="110" customFormat="1">
      <c r="A37" s="11"/>
      <c r="B37" s="110">
        <v>131</v>
      </c>
      <c r="C37" s="111">
        <v>5705731</v>
      </c>
      <c r="D37" s="110" t="s">
        <v>362</v>
      </c>
      <c r="E37" s="171">
        <v>180</v>
      </c>
      <c r="F37" s="195">
        <v>180</v>
      </c>
      <c r="G37" s="150">
        <v>180</v>
      </c>
      <c r="H37" s="140">
        <f t="shared" si="8"/>
        <v>0</v>
      </c>
      <c r="I37" s="180">
        <f>G37-F37</f>
        <v>0</v>
      </c>
      <c r="J37" s="200">
        <v>180</v>
      </c>
      <c r="K37" s="200">
        <f t="shared" si="9"/>
        <v>0</v>
      </c>
      <c r="L37" s="215"/>
      <c r="M37" s="215">
        <f t="shared" ref="M37:M40" si="11">G37-L37</f>
        <v>180</v>
      </c>
      <c r="N37" s="204">
        <v>180</v>
      </c>
      <c r="O37" s="205">
        <f t="shared" si="10"/>
        <v>0</v>
      </c>
      <c r="P37" s="235">
        <v>0</v>
      </c>
    </row>
    <row r="38" spans="1:16" s="110" customFormat="1">
      <c r="A38" s="11"/>
      <c r="B38" s="110">
        <v>131</v>
      </c>
      <c r="C38" s="111">
        <v>5705731</v>
      </c>
      <c r="D38" s="110" t="s">
        <v>409</v>
      </c>
      <c r="E38" s="171">
        <v>0</v>
      </c>
      <c r="F38" s="195">
        <v>100</v>
      </c>
      <c r="G38" s="150">
        <v>100</v>
      </c>
      <c r="H38" s="140">
        <f t="shared" si="8"/>
        <v>0</v>
      </c>
      <c r="I38" s="180">
        <f>G38-F38</f>
        <v>0</v>
      </c>
      <c r="J38" s="200">
        <v>100</v>
      </c>
      <c r="K38" s="200">
        <f t="shared" si="9"/>
        <v>0</v>
      </c>
      <c r="L38" s="215"/>
      <c r="M38" s="215">
        <f t="shared" si="11"/>
        <v>100</v>
      </c>
      <c r="N38" s="204">
        <v>100</v>
      </c>
      <c r="O38" s="205">
        <f t="shared" si="10"/>
        <v>0</v>
      </c>
      <c r="P38" s="235">
        <v>0</v>
      </c>
    </row>
    <row r="39" spans="1:16" s="110" customFormat="1">
      <c r="A39" s="11"/>
      <c r="B39" s="110">
        <v>131</v>
      </c>
      <c r="C39" s="111">
        <v>5705713</v>
      </c>
      <c r="D39" s="110" t="s">
        <v>410</v>
      </c>
      <c r="E39" s="171">
        <v>960</v>
      </c>
      <c r="F39" s="195">
        <v>1000</v>
      </c>
      <c r="G39" s="150">
        <v>1000</v>
      </c>
      <c r="H39" s="140">
        <f t="shared" si="8"/>
        <v>0</v>
      </c>
      <c r="I39" s="180">
        <f>G39-F39</f>
        <v>0</v>
      </c>
      <c r="J39" s="200">
        <v>1000</v>
      </c>
      <c r="K39" s="200">
        <f t="shared" si="9"/>
        <v>0</v>
      </c>
      <c r="L39" s="215"/>
      <c r="M39" s="215">
        <f t="shared" si="11"/>
        <v>1000</v>
      </c>
      <c r="N39" s="204">
        <v>1000</v>
      </c>
      <c r="O39" s="205">
        <f t="shared" si="10"/>
        <v>0</v>
      </c>
      <c r="P39" s="235">
        <v>0</v>
      </c>
    </row>
    <row r="40" spans="1:16" s="110" customFormat="1">
      <c r="A40" s="11"/>
      <c r="B40" s="110">
        <v>131</v>
      </c>
      <c r="C40" s="111">
        <v>5705420</v>
      </c>
      <c r="D40" s="110" t="s">
        <v>363</v>
      </c>
      <c r="E40" s="171">
        <v>50</v>
      </c>
      <c r="F40" s="195">
        <v>50</v>
      </c>
      <c r="G40" s="150">
        <v>50</v>
      </c>
      <c r="H40" s="140">
        <f t="shared" si="8"/>
        <v>0</v>
      </c>
      <c r="I40" s="180">
        <f>G40-F40</f>
        <v>0</v>
      </c>
      <c r="J40" s="200">
        <v>50</v>
      </c>
      <c r="K40" s="200">
        <f t="shared" si="9"/>
        <v>0</v>
      </c>
      <c r="L40" s="215"/>
      <c r="M40" s="215">
        <f t="shared" si="11"/>
        <v>50</v>
      </c>
      <c r="N40" s="204">
        <v>50</v>
      </c>
      <c r="O40" s="205">
        <f t="shared" si="10"/>
        <v>0</v>
      </c>
      <c r="P40" s="235">
        <v>0</v>
      </c>
    </row>
    <row r="41" spans="1:16" s="5" customFormat="1">
      <c r="A41" s="11"/>
      <c r="C41" s="74"/>
      <c r="E41" s="169"/>
      <c r="F41" s="192"/>
      <c r="G41" s="148"/>
      <c r="H41" s="140" t="e">
        <f t="shared" si="8"/>
        <v>#DIV/0!</v>
      </c>
      <c r="I41" s="180"/>
      <c r="J41" s="200"/>
      <c r="K41" s="200"/>
      <c r="L41" s="215"/>
      <c r="M41" s="215"/>
      <c r="N41" s="204"/>
      <c r="O41" s="206">
        <f t="shared" si="10"/>
        <v>0</v>
      </c>
      <c r="P41" s="212"/>
    </row>
    <row r="42" spans="1:16" s="7" customFormat="1">
      <c r="A42" s="11" t="s">
        <v>364</v>
      </c>
      <c r="B42" s="7" t="s">
        <v>3</v>
      </c>
      <c r="C42" s="72" t="s">
        <v>26</v>
      </c>
      <c r="E42" s="170">
        <f>SUM(E36:E41)</f>
        <v>1190</v>
      </c>
      <c r="F42" s="194">
        <f t="shared" ref="F42:G42" si="12">SUM(F36:F41)</f>
        <v>1330</v>
      </c>
      <c r="G42" s="154">
        <f t="shared" si="12"/>
        <v>1330</v>
      </c>
      <c r="H42" s="141">
        <f t="shared" si="8"/>
        <v>0</v>
      </c>
      <c r="I42" s="181">
        <f>G42-F42</f>
        <v>0</v>
      </c>
      <c r="J42" s="201">
        <f>SUM(J36:J40)</f>
        <v>1330</v>
      </c>
      <c r="K42" s="201">
        <f>SUM(K36:K41)</f>
        <v>0</v>
      </c>
      <c r="L42" s="216"/>
      <c r="M42" s="216">
        <f>SUM(M36:M41)</f>
        <v>1330</v>
      </c>
      <c r="N42" s="233">
        <f>SUM(N36:N40)</f>
        <v>1330</v>
      </c>
      <c r="O42" s="208">
        <f t="shared" si="10"/>
        <v>0</v>
      </c>
      <c r="P42" s="213">
        <f>SUM(P37:P41)</f>
        <v>0</v>
      </c>
    </row>
    <row r="43" spans="1:16" s="5" customFormat="1">
      <c r="A43" s="11"/>
      <c r="C43" s="74"/>
      <c r="E43" s="169"/>
      <c r="F43" s="192"/>
      <c r="G43" s="148"/>
      <c r="H43" s="140"/>
      <c r="I43" s="180"/>
      <c r="J43" s="200"/>
      <c r="K43" s="200"/>
      <c r="L43" s="215"/>
      <c r="M43" s="215"/>
      <c r="N43" s="204"/>
      <c r="O43" s="206">
        <f t="shared" si="10"/>
        <v>0</v>
      </c>
      <c r="P43" s="212"/>
    </row>
    <row r="44" spans="1:16" s="5" customFormat="1">
      <c r="A44" s="11"/>
      <c r="C44" s="74"/>
      <c r="E44" s="169"/>
      <c r="F44" s="192"/>
      <c r="G44" s="148"/>
      <c r="H44" s="140"/>
      <c r="I44" s="180"/>
      <c r="J44" s="200"/>
      <c r="K44" s="200"/>
      <c r="L44" s="215"/>
      <c r="M44" s="215"/>
      <c r="N44" s="204"/>
      <c r="O44" s="206"/>
      <c r="P44" s="212"/>
    </row>
    <row r="45" spans="1:16" s="7" customFormat="1">
      <c r="A45" s="11"/>
      <c r="B45" s="108">
        <v>135</v>
      </c>
      <c r="C45" s="109" t="s">
        <v>27</v>
      </c>
      <c r="D45" s="108"/>
      <c r="E45" s="170"/>
      <c r="F45" s="193"/>
      <c r="G45" s="149"/>
      <c r="H45" s="142"/>
      <c r="I45" s="142"/>
      <c r="J45" s="228"/>
      <c r="K45" s="228"/>
      <c r="L45" s="229"/>
      <c r="M45" s="229"/>
      <c r="N45" s="233"/>
      <c r="O45" s="208"/>
      <c r="P45" s="213"/>
    </row>
    <row r="46" spans="1:16" s="5" customFormat="1">
      <c r="A46" s="11"/>
      <c r="B46" s="110">
        <v>135</v>
      </c>
      <c r="C46" s="111">
        <v>5105115</v>
      </c>
      <c r="D46" s="110" t="s">
        <v>28</v>
      </c>
      <c r="E46" s="169">
        <v>58000</v>
      </c>
      <c r="F46" s="192">
        <v>61500</v>
      </c>
      <c r="G46" s="198">
        <v>61500</v>
      </c>
      <c r="H46" s="140">
        <f t="shared" ref="H46:H55" si="13">(G46-F46)/F46</f>
        <v>0</v>
      </c>
      <c r="I46" s="180">
        <f t="shared" ref="I46:I53" si="14">G46-F46</f>
        <v>0</v>
      </c>
      <c r="J46" s="244">
        <v>61500</v>
      </c>
      <c r="K46" s="200">
        <f t="shared" ref="K46:K53" si="15">J46-G46</f>
        <v>0</v>
      </c>
      <c r="L46" s="215"/>
      <c r="M46" s="215">
        <f>G46-L46</f>
        <v>61500</v>
      </c>
      <c r="N46" s="204">
        <v>61500</v>
      </c>
      <c r="O46" s="205">
        <f t="shared" ref="O46:O55" si="16">IF(G46=0,0,(N46-G46)/G46)</f>
        <v>0</v>
      </c>
      <c r="P46" s="212">
        <v>0</v>
      </c>
    </row>
    <row r="47" spans="1:16" s="5" customFormat="1">
      <c r="A47" s="11"/>
      <c r="B47" s="110">
        <v>135</v>
      </c>
      <c r="C47" s="111">
        <v>5105115</v>
      </c>
      <c r="D47" s="110" t="s">
        <v>396</v>
      </c>
      <c r="E47" s="169">
        <v>27250</v>
      </c>
      <c r="F47" s="192">
        <v>27250</v>
      </c>
      <c r="G47" s="148">
        <v>27795</v>
      </c>
      <c r="H47" s="140">
        <f t="shared" si="13"/>
        <v>0.02</v>
      </c>
      <c r="I47" s="180">
        <f t="shared" si="14"/>
        <v>545</v>
      </c>
      <c r="J47" s="200">
        <v>27795</v>
      </c>
      <c r="K47" s="200">
        <f t="shared" si="15"/>
        <v>0</v>
      </c>
      <c r="L47" s="215"/>
      <c r="M47" s="215">
        <f t="shared" ref="M47:M53" si="17">G47-L47</f>
        <v>27795</v>
      </c>
      <c r="N47" s="204">
        <v>27795</v>
      </c>
      <c r="O47" s="205">
        <f t="shared" si="16"/>
        <v>0</v>
      </c>
      <c r="P47" s="212">
        <v>0</v>
      </c>
    </row>
    <row r="48" spans="1:16" s="5" customFormat="1">
      <c r="A48" s="11"/>
      <c r="B48" s="110">
        <v>135</v>
      </c>
      <c r="C48" s="111">
        <v>5705301</v>
      </c>
      <c r="D48" s="110" t="s">
        <v>29</v>
      </c>
      <c r="E48" s="169">
        <v>29000</v>
      </c>
      <c r="F48" s="192">
        <v>29000</v>
      </c>
      <c r="G48" s="148">
        <v>29000</v>
      </c>
      <c r="H48" s="140">
        <f t="shared" si="13"/>
        <v>0</v>
      </c>
      <c r="I48" s="180">
        <f t="shared" si="14"/>
        <v>0</v>
      </c>
      <c r="J48" s="200">
        <v>29000</v>
      </c>
      <c r="K48" s="200">
        <f t="shared" si="15"/>
        <v>0</v>
      </c>
      <c r="L48" s="215"/>
      <c r="M48" s="215">
        <f t="shared" si="17"/>
        <v>29000</v>
      </c>
      <c r="N48" s="204">
        <v>29000</v>
      </c>
      <c r="O48" s="205">
        <f t="shared" si="16"/>
        <v>0</v>
      </c>
      <c r="P48" s="212">
        <v>0</v>
      </c>
    </row>
    <row r="49" spans="1:16" s="5" customFormat="1">
      <c r="A49" s="11"/>
      <c r="B49" s="110">
        <v>135</v>
      </c>
      <c r="C49" s="111"/>
      <c r="D49" s="110" t="s">
        <v>30</v>
      </c>
      <c r="E49" s="169">
        <v>0</v>
      </c>
      <c r="F49" s="192">
        <v>0</v>
      </c>
      <c r="G49" s="148">
        <v>0</v>
      </c>
      <c r="H49" s="140" t="e">
        <f t="shared" si="13"/>
        <v>#DIV/0!</v>
      </c>
      <c r="I49" s="180">
        <f t="shared" si="14"/>
        <v>0</v>
      </c>
      <c r="J49" s="200">
        <v>0</v>
      </c>
      <c r="K49" s="200">
        <f t="shared" si="15"/>
        <v>0</v>
      </c>
      <c r="L49" s="215"/>
      <c r="M49" s="215">
        <f t="shared" si="17"/>
        <v>0</v>
      </c>
      <c r="N49" s="204">
        <v>0</v>
      </c>
      <c r="O49" s="205">
        <f t="shared" si="16"/>
        <v>0</v>
      </c>
      <c r="P49" s="212">
        <v>0</v>
      </c>
    </row>
    <row r="50" spans="1:16" s="5" customFormat="1">
      <c r="A50" s="11"/>
      <c r="B50" s="110">
        <v>135</v>
      </c>
      <c r="C50" s="111">
        <v>5705700</v>
      </c>
      <c r="D50" s="110" t="s">
        <v>7</v>
      </c>
      <c r="E50" s="169">
        <v>500</v>
      </c>
      <c r="F50" s="192">
        <v>500</v>
      </c>
      <c r="G50" s="148">
        <v>500</v>
      </c>
      <c r="H50" s="140">
        <f t="shared" si="13"/>
        <v>0</v>
      </c>
      <c r="I50" s="180">
        <f t="shared" si="14"/>
        <v>0</v>
      </c>
      <c r="J50" s="200">
        <v>500</v>
      </c>
      <c r="K50" s="200">
        <f t="shared" si="15"/>
        <v>0</v>
      </c>
      <c r="L50" s="215"/>
      <c r="M50" s="215">
        <f t="shared" si="17"/>
        <v>500</v>
      </c>
      <c r="N50" s="204">
        <v>500</v>
      </c>
      <c r="O50" s="205">
        <f t="shared" si="16"/>
        <v>0</v>
      </c>
      <c r="P50" s="212">
        <v>0</v>
      </c>
    </row>
    <row r="51" spans="1:16" s="5" customFormat="1">
      <c r="A51" s="11"/>
      <c r="B51" s="110">
        <v>135</v>
      </c>
      <c r="C51" s="111">
        <v>5705711</v>
      </c>
      <c r="D51" s="110" t="s">
        <v>222</v>
      </c>
      <c r="E51" s="169">
        <v>100</v>
      </c>
      <c r="F51" s="192">
        <v>100</v>
      </c>
      <c r="G51" s="148">
        <v>100</v>
      </c>
      <c r="H51" s="140">
        <f t="shared" si="13"/>
        <v>0</v>
      </c>
      <c r="I51" s="180">
        <f t="shared" si="14"/>
        <v>0</v>
      </c>
      <c r="J51" s="200">
        <v>100</v>
      </c>
      <c r="K51" s="200">
        <f t="shared" si="15"/>
        <v>0</v>
      </c>
      <c r="L51" s="215"/>
      <c r="M51" s="215">
        <f t="shared" si="17"/>
        <v>100</v>
      </c>
      <c r="N51" s="204">
        <v>100</v>
      </c>
      <c r="O51" s="205">
        <f t="shared" si="16"/>
        <v>0</v>
      </c>
      <c r="P51" s="212">
        <v>0</v>
      </c>
    </row>
    <row r="52" spans="1:16" s="5" customFormat="1">
      <c r="A52" s="11"/>
      <c r="B52" s="110">
        <v>135</v>
      </c>
      <c r="C52" s="111">
        <v>5705731</v>
      </c>
      <c r="D52" s="110" t="s">
        <v>9</v>
      </c>
      <c r="E52" s="169">
        <v>150</v>
      </c>
      <c r="F52" s="192">
        <v>150</v>
      </c>
      <c r="G52" s="148">
        <v>150</v>
      </c>
      <c r="H52" s="140">
        <f t="shared" si="13"/>
        <v>0</v>
      </c>
      <c r="I52" s="180">
        <f t="shared" si="14"/>
        <v>0</v>
      </c>
      <c r="J52" s="200">
        <v>150</v>
      </c>
      <c r="K52" s="200">
        <f t="shared" si="15"/>
        <v>0</v>
      </c>
      <c r="L52" s="215"/>
      <c r="M52" s="215">
        <f t="shared" si="17"/>
        <v>150</v>
      </c>
      <c r="N52" s="204">
        <v>150</v>
      </c>
      <c r="O52" s="205">
        <f t="shared" si="16"/>
        <v>0</v>
      </c>
      <c r="P52" s="212">
        <v>0</v>
      </c>
    </row>
    <row r="53" spans="1:16" s="5" customFormat="1">
      <c r="A53" s="11"/>
      <c r="B53" s="110">
        <v>135</v>
      </c>
      <c r="C53" s="111"/>
      <c r="D53" s="110" t="s">
        <v>23</v>
      </c>
      <c r="E53" s="169">
        <v>0</v>
      </c>
      <c r="F53" s="192">
        <v>0</v>
      </c>
      <c r="G53" s="148">
        <v>0</v>
      </c>
      <c r="H53" s="140" t="e">
        <f t="shared" si="13"/>
        <v>#DIV/0!</v>
      </c>
      <c r="I53" s="180">
        <f t="shared" si="14"/>
        <v>0</v>
      </c>
      <c r="J53" s="200">
        <v>0</v>
      </c>
      <c r="K53" s="200">
        <f t="shared" si="15"/>
        <v>0</v>
      </c>
      <c r="L53" s="215"/>
      <c r="M53" s="215">
        <f t="shared" si="17"/>
        <v>0</v>
      </c>
      <c r="N53" s="204"/>
      <c r="O53" s="205">
        <f t="shared" si="16"/>
        <v>0</v>
      </c>
      <c r="P53" s="212">
        <v>0</v>
      </c>
    </row>
    <row r="54" spans="1:16" s="5" customFormat="1">
      <c r="A54" s="11"/>
      <c r="B54" s="110"/>
      <c r="C54" s="111"/>
      <c r="D54" s="110"/>
      <c r="E54" s="169"/>
      <c r="F54" s="192"/>
      <c r="G54" s="148"/>
      <c r="H54" s="140" t="e">
        <f t="shared" si="13"/>
        <v>#DIV/0!</v>
      </c>
      <c r="I54" s="180"/>
      <c r="J54" s="200"/>
      <c r="K54" s="200"/>
      <c r="L54" s="215"/>
      <c r="M54" s="215"/>
      <c r="N54" s="204"/>
      <c r="O54" s="206">
        <f t="shared" si="16"/>
        <v>0</v>
      </c>
      <c r="P54" s="212"/>
    </row>
    <row r="55" spans="1:16" s="7" customFormat="1">
      <c r="A55" s="11" t="s">
        <v>364</v>
      </c>
      <c r="B55" s="108" t="s">
        <v>3</v>
      </c>
      <c r="C55" s="109" t="s">
        <v>31</v>
      </c>
      <c r="D55" s="108"/>
      <c r="E55" s="170">
        <f>SUM(E46:E53)</f>
        <v>115000</v>
      </c>
      <c r="F55" s="194">
        <f t="shared" ref="F55:G55" si="18">SUM(F46:F53)</f>
        <v>118500</v>
      </c>
      <c r="G55" s="154">
        <f t="shared" si="18"/>
        <v>119045</v>
      </c>
      <c r="H55" s="141">
        <f t="shared" si="13"/>
        <v>4.5991561181434595E-3</v>
      </c>
      <c r="I55" s="181">
        <f>G55-F55</f>
        <v>545</v>
      </c>
      <c r="J55" s="201">
        <f>SUM(J46:J54)</f>
        <v>119045</v>
      </c>
      <c r="K55" s="201">
        <f>SUM(K46:K54)</f>
        <v>0</v>
      </c>
      <c r="L55" s="216"/>
      <c r="M55" s="216">
        <f>SUM(M46:M54)</f>
        <v>119045</v>
      </c>
      <c r="N55" s="233">
        <f>SUM(N46:N53)</f>
        <v>119045</v>
      </c>
      <c r="O55" s="208">
        <f t="shared" si="16"/>
        <v>0</v>
      </c>
      <c r="P55" s="213">
        <f>SUM(P46:P53)</f>
        <v>0</v>
      </c>
    </row>
    <row r="56" spans="1:16" s="5" customFormat="1">
      <c r="A56" s="11"/>
      <c r="C56" s="106"/>
      <c r="D56" s="107"/>
      <c r="E56" s="169"/>
      <c r="F56" s="192"/>
      <c r="G56" s="148"/>
      <c r="H56" s="140"/>
      <c r="I56" s="180"/>
      <c r="J56" s="200"/>
      <c r="K56" s="200"/>
      <c r="L56" s="215"/>
      <c r="M56" s="215"/>
      <c r="N56" s="204"/>
      <c r="O56" s="205"/>
      <c r="P56" s="212"/>
    </row>
    <row r="57" spans="1:16" s="7" customFormat="1">
      <c r="A57" s="11"/>
      <c r="B57" s="108">
        <v>141</v>
      </c>
      <c r="C57" s="109" t="s">
        <v>32</v>
      </c>
      <c r="D57" s="108"/>
      <c r="E57" s="170"/>
      <c r="F57" s="193"/>
      <c r="G57" s="149"/>
      <c r="H57" s="142"/>
      <c r="I57" s="142"/>
      <c r="J57" s="228"/>
      <c r="K57" s="228"/>
      <c r="L57" s="229"/>
      <c r="M57" s="229"/>
      <c r="N57" s="233"/>
      <c r="O57" s="208"/>
      <c r="P57" s="213"/>
    </row>
    <row r="58" spans="1:16" s="5" customFormat="1">
      <c r="A58" s="11"/>
      <c r="B58" s="110">
        <v>141</v>
      </c>
      <c r="C58" s="251">
        <v>5105111</v>
      </c>
      <c r="D58" s="252" t="s">
        <v>33</v>
      </c>
      <c r="E58" s="253">
        <v>11151</v>
      </c>
      <c r="F58" s="254">
        <v>11374</v>
      </c>
      <c r="G58" s="255">
        <v>11658</v>
      </c>
      <c r="H58" s="256">
        <f t="shared" ref="H58:H73" si="19">(G58-F58)/F58</f>
        <v>2.4969228064005627E-2</v>
      </c>
      <c r="I58" s="257">
        <f t="shared" ref="I58:I71" si="20">G58-F58</f>
        <v>284</v>
      </c>
      <c r="J58" s="250">
        <v>11374</v>
      </c>
      <c r="K58" s="250">
        <f t="shared" ref="K58:K71" si="21">J58-G58</f>
        <v>-284</v>
      </c>
      <c r="L58" s="258"/>
      <c r="M58" s="258">
        <f>G58-K58</f>
        <v>11942</v>
      </c>
      <c r="N58" s="259">
        <v>11545</v>
      </c>
      <c r="O58" s="260">
        <f t="shared" ref="O58:O73" si="22">IF(G58=0,0,(N58-G58)/G58)</f>
        <v>-9.6929147366615204E-3</v>
      </c>
      <c r="P58" s="261">
        <v>0</v>
      </c>
    </row>
    <row r="59" spans="1:16" s="134" customFormat="1">
      <c r="A59" s="137"/>
      <c r="B59" s="134">
        <v>141</v>
      </c>
      <c r="C59" s="136">
        <v>5105115</v>
      </c>
      <c r="D59" s="134" t="s">
        <v>404</v>
      </c>
      <c r="E59" s="169">
        <v>30015</v>
      </c>
      <c r="F59" s="192">
        <v>30615</v>
      </c>
      <c r="G59" s="148">
        <v>31381</v>
      </c>
      <c r="H59" s="143">
        <f t="shared" si="19"/>
        <v>2.5020414829332028E-2</v>
      </c>
      <c r="I59" s="184">
        <f t="shared" si="20"/>
        <v>766</v>
      </c>
      <c r="J59" s="244">
        <v>30615</v>
      </c>
      <c r="K59" s="200">
        <f t="shared" si="21"/>
        <v>-766</v>
      </c>
      <c r="L59" s="215"/>
      <c r="M59" s="215">
        <f t="shared" ref="M59:M71" si="23">G59-K59</f>
        <v>32147</v>
      </c>
      <c r="N59" s="204">
        <v>30615</v>
      </c>
      <c r="O59" s="205">
        <f t="shared" si="22"/>
        <v>-2.4409674643892803E-2</v>
      </c>
      <c r="P59" s="212"/>
    </row>
    <row r="60" spans="1:16" s="5" customFormat="1">
      <c r="A60" s="11"/>
      <c r="B60" s="110">
        <v>141</v>
      </c>
      <c r="C60" s="111">
        <v>5105110</v>
      </c>
      <c r="D60" s="110" t="s">
        <v>13</v>
      </c>
      <c r="E60" s="169">
        <v>9238</v>
      </c>
      <c r="F60" s="192"/>
      <c r="G60" s="148">
        <v>9584</v>
      </c>
      <c r="H60" s="140" t="e">
        <f t="shared" si="19"/>
        <v>#DIV/0!</v>
      </c>
      <c r="I60" s="180">
        <f t="shared" si="20"/>
        <v>9584</v>
      </c>
      <c r="J60" s="200">
        <v>0</v>
      </c>
      <c r="K60" s="200">
        <f t="shared" si="21"/>
        <v>-9584</v>
      </c>
      <c r="L60" s="215"/>
      <c r="M60" s="215">
        <f t="shared" si="23"/>
        <v>19168</v>
      </c>
      <c r="N60" s="204">
        <v>0</v>
      </c>
      <c r="O60" s="205">
        <f t="shared" si="22"/>
        <v>-1</v>
      </c>
      <c r="P60" s="212">
        <v>0</v>
      </c>
    </row>
    <row r="61" spans="1:16" s="110" customFormat="1">
      <c r="A61" s="11"/>
      <c r="B61" s="110">
        <v>141</v>
      </c>
      <c r="C61" s="111"/>
      <c r="D61" s="110" t="s">
        <v>388</v>
      </c>
      <c r="E61" s="169">
        <v>0</v>
      </c>
      <c r="F61" s="192">
        <v>0</v>
      </c>
      <c r="G61" s="148">
        <v>0</v>
      </c>
      <c r="H61" s="140" t="e">
        <f t="shared" si="19"/>
        <v>#DIV/0!</v>
      </c>
      <c r="I61" s="180">
        <f t="shared" si="20"/>
        <v>0</v>
      </c>
      <c r="J61" s="200">
        <v>0</v>
      </c>
      <c r="K61" s="200">
        <f t="shared" si="21"/>
        <v>0</v>
      </c>
      <c r="L61" s="215"/>
      <c r="M61" s="215">
        <f t="shared" si="23"/>
        <v>0</v>
      </c>
      <c r="N61" s="204">
        <v>0</v>
      </c>
      <c r="O61" s="205">
        <f t="shared" si="22"/>
        <v>0</v>
      </c>
      <c r="P61" s="212">
        <v>0</v>
      </c>
    </row>
    <row r="62" spans="1:16" s="5" customFormat="1">
      <c r="A62" s="11"/>
      <c r="B62" s="110">
        <v>141</v>
      </c>
      <c r="C62" s="111">
        <v>5705700</v>
      </c>
      <c r="D62" s="110" t="s">
        <v>199</v>
      </c>
      <c r="E62" s="169">
        <v>6510</v>
      </c>
      <c r="F62" s="192">
        <v>10835</v>
      </c>
      <c r="G62" s="148">
        <v>10835</v>
      </c>
      <c r="H62" s="140">
        <f t="shared" si="19"/>
        <v>0</v>
      </c>
      <c r="I62" s="180">
        <f t="shared" si="20"/>
        <v>0</v>
      </c>
      <c r="J62" s="200">
        <v>10835</v>
      </c>
      <c r="K62" s="200">
        <f t="shared" si="21"/>
        <v>0</v>
      </c>
      <c r="L62" s="215"/>
      <c r="M62" s="215">
        <f t="shared" si="23"/>
        <v>10835</v>
      </c>
      <c r="N62" s="204">
        <v>10835</v>
      </c>
      <c r="O62" s="205">
        <f t="shared" si="22"/>
        <v>0</v>
      </c>
      <c r="P62" s="212">
        <v>0</v>
      </c>
    </row>
    <row r="63" spans="1:16" s="5" customFormat="1">
      <c r="A63" s="11"/>
      <c r="B63" s="110">
        <v>141</v>
      </c>
      <c r="C63" s="111">
        <v>5705305</v>
      </c>
      <c r="D63" s="110" t="s">
        <v>223</v>
      </c>
      <c r="E63" s="169">
        <v>4000</v>
      </c>
      <c r="F63" s="192">
        <v>5000</v>
      </c>
      <c r="G63" s="148">
        <v>5000</v>
      </c>
      <c r="H63" s="140">
        <f t="shared" si="19"/>
        <v>0</v>
      </c>
      <c r="I63" s="180">
        <f t="shared" si="20"/>
        <v>0</v>
      </c>
      <c r="J63" s="200">
        <v>5000</v>
      </c>
      <c r="K63" s="200">
        <f t="shared" si="21"/>
        <v>0</v>
      </c>
      <c r="L63" s="215"/>
      <c r="M63" s="215">
        <f t="shared" si="23"/>
        <v>5000</v>
      </c>
      <c r="N63" s="204">
        <v>5000</v>
      </c>
      <c r="O63" s="205">
        <f t="shared" si="22"/>
        <v>0</v>
      </c>
      <c r="P63" s="212">
        <v>0</v>
      </c>
    </row>
    <row r="64" spans="1:16" s="5" customFormat="1">
      <c r="A64" s="11"/>
      <c r="B64" s="110">
        <v>141</v>
      </c>
      <c r="C64" s="111">
        <v>5705715</v>
      </c>
      <c r="D64" s="110" t="s">
        <v>21</v>
      </c>
      <c r="E64" s="169">
        <v>1500</v>
      </c>
      <c r="F64" s="192">
        <v>3000</v>
      </c>
      <c r="G64" s="148">
        <v>3000</v>
      </c>
      <c r="H64" s="140">
        <f t="shared" si="19"/>
        <v>0</v>
      </c>
      <c r="I64" s="180">
        <f t="shared" si="20"/>
        <v>0</v>
      </c>
      <c r="J64" s="200">
        <v>3000</v>
      </c>
      <c r="K64" s="200">
        <f t="shared" si="21"/>
        <v>0</v>
      </c>
      <c r="L64" s="215"/>
      <c r="M64" s="215">
        <f t="shared" si="23"/>
        <v>3000</v>
      </c>
      <c r="N64" s="204">
        <v>3000</v>
      </c>
      <c r="O64" s="205">
        <f t="shared" si="22"/>
        <v>0</v>
      </c>
      <c r="P64" s="212">
        <v>0</v>
      </c>
    </row>
    <row r="65" spans="1:16" s="5" customFormat="1">
      <c r="A65" s="11"/>
      <c r="B65" s="110">
        <v>141</v>
      </c>
      <c r="C65" s="111">
        <v>5105116</v>
      </c>
      <c r="D65" s="110" t="s">
        <v>336</v>
      </c>
      <c r="E65" s="169">
        <v>5000</v>
      </c>
      <c r="F65" s="192">
        <v>6000</v>
      </c>
      <c r="G65" s="148">
        <v>6000</v>
      </c>
      <c r="H65" s="140">
        <f t="shared" si="19"/>
        <v>0</v>
      </c>
      <c r="I65" s="180">
        <f t="shared" si="20"/>
        <v>0</v>
      </c>
      <c r="J65" s="200">
        <v>6000</v>
      </c>
      <c r="K65" s="200">
        <f t="shared" si="21"/>
        <v>0</v>
      </c>
      <c r="L65" s="215"/>
      <c r="M65" s="215">
        <f t="shared" si="23"/>
        <v>6000</v>
      </c>
      <c r="N65" s="204">
        <v>6000</v>
      </c>
      <c r="O65" s="205">
        <f t="shared" si="22"/>
        <v>0</v>
      </c>
      <c r="P65" s="212">
        <v>0</v>
      </c>
    </row>
    <row r="66" spans="1:16" s="5" customFormat="1">
      <c r="A66" s="11"/>
      <c r="B66" s="110">
        <v>141</v>
      </c>
      <c r="C66" s="111">
        <v>5705249</v>
      </c>
      <c r="D66" s="110" t="s">
        <v>35</v>
      </c>
      <c r="E66" s="169">
        <v>5300</v>
      </c>
      <c r="F66" s="192">
        <v>5300</v>
      </c>
      <c r="G66" s="148">
        <v>7200</v>
      </c>
      <c r="H66" s="140">
        <f t="shared" si="19"/>
        <v>0.35849056603773582</v>
      </c>
      <c r="I66" s="180">
        <f t="shared" si="20"/>
        <v>1900</v>
      </c>
      <c r="J66" s="200">
        <v>7200</v>
      </c>
      <c r="K66" s="200">
        <f t="shared" si="21"/>
        <v>0</v>
      </c>
      <c r="L66" s="215"/>
      <c r="M66" s="215">
        <f t="shared" si="23"/>
        <v>7200</v>
      </c>
      <c r="N66" s="204">
        <v>7200</v>
      </c>
      <c r="O66" s="205">
        <f t="shared" si="22"/>
        <v>0</v>
      </c>
      <c r="P66" s="212">
        <v>0</v>
      </c>
    </row>
    <row r="67" spans="1:16" s="5" customFormat="1">
      <c r="A67" s="11"/>
      <c r="B67" s="110">
        <v>141</v>
      </c>
      <c r="C67" s="111"/>
      <c r="D67" s="110" t="s">
        <v>7</v>
      </c>
      <c r="E67" s="169">
        <v>0</v>
      </c>
      <c r="F67" s="192">
        <v>0</v>
      </c>
      <c r="G67" s="148">
        <v>0</v>
      </c>
      <c r="H67" s="140" t="e">
        <f t="shared" si="19"/>
        <v>#DIV/0!</v>
      </c>
      <c r="I67" s="180">
        <f t="shared" si="20"/>
        <v>0</v>
      </c>
      <c r="J67" s="200">
        <v>0</v>
      </c>
      <c r="K67" s="200">
        <f t="shared" si="21"/>
        <v>0</v>
      </c>
      <c r="L67" s="215"/>
      <c r="M67" s="215">
        <f t="shared" si="23"/>
        <v>0</v>
      </c>
      <c r="N67" s="204">
        <v>0</v>
      </c>
      <c r="O67" s="205">
        <f t="shared" si="22"/>
        <v>0</v>
      </c>
      <c r="P67" s="212">
        <v>0</v>
      </c>
    </row>
    <row r="68" spans="1:16" s="7" customFormat="1">
      <c r="A68" s="11"/>
      <c r="B68" s="110">
        <v>141</v>
      </c>
      <c r="C68" s="111">
        <v>5705304</v>
      </c>
      <c r="D68" s="110" t="s">
        <v>393</v>
      </c>
      <c r="E68" s="169">
        <v>6680</v>
      </c>
      <c r="F68" s="192">
        <v>6680</v>
      </c>
      <c r="G68" s="148">
        <v>6680</v>
      </c>
      <c r="H68" s="140">
        <f t="shared" si="19"/>
        <v>0</v>
      </c>
      <c r="I68" s="180">
        <f t="shared" si="20"/>
        <v>0</v>
      </c>
      <c r="J68" s="200">
        <v>6680</v>
      </c>
      <c r="K68" s="200">
        <f t="shared" si="21"/>
        <v>0</v>
      </c>
      <c r="L68" s="215"/>
      <c r="M68" s="215">
        <f t="shared" si="23"/>
        <v>6680</v>
      </c>
      <c r="N68" s="204">
        <v>6680</v>
      </c>
      <c r="O68" s="205">
        <f t="shared" si="22"/>
        <v>0</v>
      </c>
      <c r="P68" s="212">
        <v>0</v>
      </c>
    </row>
    <row r="69" spans="1:16" s="5" customFormat="1">
      <c r="A69" s="11"/>
      <c r="B69" s="110">
        <v>141</v>
      </c>
      <c r="C69" s="111"/>
      <c r="D69" s="110" t="s">
        <v>220</v>
      </c>
      <c r="E69" s="169">
        <v>0</v>
      </c>
      <c r="F69" s="192">
        <v>0</v>
      </c>
      <c r="G69" s="148">
        <v>0</v>
      </c>
      <c r="H69" s="140" t="e">
        <f t="shared" si="19"/>
        <v>#DIV/0!</v>
      </c>
      <c r="I69" s="180">
        <f t="shared" si="20"/>
        <v>0</v>
      </c>
      <c r="J69" s="200">
        <v>0</v>
      </c>
      <c r="K69" s="200">
        <f t="shared" si="21"/>
        <v>0</v>
      </c>
      <c r="L69" s="215"/>
      <c r="M69" s="215">
        <f t="shared" si="23"/>
        <v>0</v>
      </c>
      <c r="N69" s="204"/>
      <c r="O69" s="205">
        <f t="shared" si="22"/>
        <v>0</v>
      </c>
      <c r="P69" s="212">
        <v>0</v>
      </c>
    </row>
    <row r="70" spans="1:16" s="7" customFormat="1">
      <c r="A70" s="11"/>
      <c r="B70" s="110">
        <v>141</v>
      </c>
      <c r="C70" s="111"/>
      <c r="D70" s="110" t="s">
        <v>9</v>
      </c>
      <c r="E70" s="169">
        <v>0</v>
      </c>
      <c r="F70" s="192">
        <v>0</v>
      </c>
      <c r="G70" s="148">
        <v>0</v>
      </c>
      <c r="H70" s="140" t="e">
        <f t="shared" si="19"/>
        <v>#DIV/0!</v>
      </c>
      <c r="I70" s="180">
        <f t="shared" si="20"/>
        <v>0</v>
      </c>
      <c r="J70" s="200">
        <v>0</v>
      </c>
      <c r="K70" s="200">
        <f t="shared" si="21"/>
        <v>0</v>
      </c>
      <c r="L70" s="215"/>
      <c r="M70" s="215">
        <f t="shared" si="23"/>
        <v>0</v>
      </c>
      <c r="N70" s="204"/>
      <c r="O70" s="205">
        <f t="shared" si="22"/>
        <v>0</v>
      </c>
      <c r="P70" s="212">
        <v>0</v>
      </c>
    </row>
    <row r="71" spans="1:16" s="5" customFormat="1">
      <c r="A71" s="11"/>
      <c r="B71" s="110">
        <v>141</v>
      </c>
      <c r="C71" s="111"/>
      <c r="D71" s="110" t="s">
        <v>23</v>
      </c>
      <c r="E71" s="169">
        <v>0</v>
      </c>
      <c r="F71" s="192">
        <v>0</v>
      </c>
      <c r="G71" s="148">
        <v>0</v>
      </c>
      <c r="H71" s="140" t="e">
        <f t="shared" si="19"/>
        <v>#DIV/0!</v>
      </c>
      <c r="I71" s="180">
        <f t="shared" si="20"/>
        <v>0</v>
      </c>
      <c r="J71" s="200">
        <v>0</v>
      </c>
      <c r="K71" s="200">
        <f t="shared" si="21"/>
        <v>0</v>
      </c>
      <c r="L71" s="215"/>
      <c r="M71" s="215">
        <f t="shared" si="23"/>
        <v>0</v>
      </c>
      <c r="N71" s="204"/>
      <c r="O71" s="205">
        <f t="shared" si="22"/>
        <v>0</v>
      </c>
      <c r="P71" s="212">
        <v>0</v>
      </c>
    </row>
    <row r="72" spans="1:16" s="5" customFormat="1">
      <c r="A72" s="11"/>
      <c r="B72" s="110"/>
      <c r="C72" s="111"/>
      <c r="D72" s="110"/>
      <c r="E72" s="169"/>
      <c r="F72" s="192"/>
      <c r="G72" s="148"/>
      <c r="H72" s="140" t="e">
        <f t="shared" si="19"/>
        <v>#DIV/0!</v>
      </c>
      <c r="I72" s="180"/>
      <c r="J72" s="200"/>
      <c r="K72" s="200"/>
      <c r="L72" s="215"/>
      <c r="M72" s="215"/>
      <c r="N72" s="204"/>
      <c r="O72" s="206">
        <f t="shared" si="22"/>
        <v>0</v>
      </c>
      <c r="P72" s="212"/>
    </row>
    <row r="73" spans="1:16" s="5" customFormat="1">
      <c r="A73" s="11" t="s">
        <v>364</v>
      </c>
      <c r="B73" s="108" t="s">
        <v>3</v>
      </c>
      <c r="C73" s="109" t="s">
        <v>36</v>
      </c>
      <c r="D73" s="108"/>
      <c r="E73" s="170">
        <f>SUM(E58:E71)</f>
        <v>79394</v>
      </c>
      <c r="F73" s="194">
        <f t="shared" ref="F73:G73" si="24">SUM(F58:F71)</f>
        <v>78804</v>
      </c>
      <c r="G73" s="154">
        <f t="shared" si="24"/>
        <v>91338</v>
      </c>
      <c r="H73" s="141">
        <f t="shared" si="19"/>
        <v>0.15905283995736258</v>
      </c>
      <c r="I73" s="181">
        <f>G73-F73</f>
        <v>12534</v>
      </c>
      <c r="J73" s="201">
        <f>SUM(J58:J71)</f>
        <v>80704</v>
      </c>
      <c r="K73" s="201">
        <f>SUM(K58:K72)</f>
        <v>-10634</v>
      </c>
      <c r="L73" s="216"/>
      <c r="M73" s="216">
        <f>SUM(M58:M72)</f>
        <v>101972</v>
      </c>
      <c r="N73" s="233">
        <f>SUM(N58:N71)</f>
        <v>80875</v>
      </c>
      <c r="O73" s="208">
        <f t="shared" si="22"/>
        <v>-0.11455254111103812</v>
      </c>
      <c r="P73" s="213">
        <f>SUM(P58:P71)</f>
        <v>0</v>
      </c>
    </row>
    <row r="74" spans="1:16" s="5" customFormat="1">
      <c r="A74" s="11"/>
      <c r="C74" s="74"/>
      <c r="E74" s="169"/>
      <c r="F74" s="192"/>
      <c r="G74" s="148"/>
      <c r="H74" s="140"/>
      <c r="I74" s="180"/>
      <c r="J74" s="200"/>
      <c r="K74" s="200"/>
      <c r="L74" s="215"/>
      <c r="M74" s="215"/>
      <c r="N74" s="204"/>
      <c r="O74" s="206"/>
      <c r="P74" s="212"/>
    </row>
    <row r="75" spans="1:16" s="5" customFormat="1">
      <c r="A75" s="11"/>
      <c r="B75" s="108">
        <v>145</v>
      </c>
      <c r="C75" s="109" t="s">
        <v>37</v>
      </c>
      <c r="D75" s="108"/>
      <c r="E75" s="170"/>
      <c r="F75" s="193"/>
      <c r="G75" s="149"/>
      <c r="H75" s="142"/>
      <c r="I75" s="142"/>
      <c r="J75" s="228"/>
      <c r="K75" s="228"/>
      <c r="L75" s="229"/>
      <c r="M75" s="229"/>
      <c r="N75" s="233"/>
      <c r="O75" s="208"/>
      <c r="P75" s="213"/>
    </row>
    <row r="76" spans="1:16" s="5" customFormat="1">
      <c r="A76" s="11"/>
      <c r="B76" s="110">
        <v>145</v>
      </c>
      <c r="C76" s="251">
        <v>5105111</v>
      </c>
      <c r="D76" s="252" t="s">
        <v>38</v>
      </c>
      <c r="E76" s="253">
        <v>30616</v>
      </c>
      <c r="F76" s="254">
        <v>31229</v>
      </c>
      <c r="G76" s="255">
        <v>31854</v>
      </c>
      <c r="H76" s="256">
        <f t="shared" ref="H76:H86" si="25">(G76-F76)/F76</f>
        <v>2.0013449037753369E-2</v>
      </c>
      <c r="I76" s="257">
        <f t="shared" ref="I76:I84" si="26">G76-F76</f>
        <v>625</v>
      </c>
      <c r="J76" s="250">
        <v>31229</v>
      </c>
      <c r="K76" s="250">
        <f t="shared" ref="K76:K84" si="27">J76-G76</f>
        <v>-625</v>
      </c>
      <c r="L76" s="258"/>
      <c r="M76" s="258">
        <f>G76-L76</f>
        <v>31854</v>
      </c>
      <c r="N76" s="259">
        <v>31698</v>
      </c>
      <c r="O76" s="260">
        <f t="shared" ref="O76:O86" si="28">IF(G76=0,0,(N76-G76)/G76)</f>
        <v>-4.89734413260501E-3</v>
      </c>
      <c r="P76" s="261">
        <v>0</v>
      </c>
    </row>
    <row r="77" spans="1:16" s="110" customFormat="1">
      <c r="A77" s="11"/>
      <c r="B77" s="110">
        <v>145</v>
      </c>
      <c r="C77" s="111">
        <v>5105115</v>
      </c>
      <c r="D77" s="110" t="s">
        <v>395</v>
      </c>
      <c r="E77" s="169">
        <v>23000</v>
      </c>
      <c r="F77" s="192">
        <v>24700</v>
      </c>
      <c r="G77" s="198">
        <v>24700</v>
      </c>
      <c r="H77" s="140">
        <f t="shared" si="25"/>
        <v>0</v>
      </c>
      <c r="I77" s="180">
        <f t="shared" si="26"/>
        <v>0</v>
      </c>
      <c r="J77" s="244">
        <v>24700</v>
      </c>
      <c r="K77" s="200">
        <f t="shared" si="27"/>
        <v>0</v>
      </c>
      <c r="L77" s="215"/>
      <c r="M77" s="215">
        <f t="shared" ref="M77:M84" si="29">G77-L77</f>
        <v>24700</v>
      </c>
      <c r="N77" s="204">
        <v>24700</v>
      </c>
      <c r="O77" s="205">
        <f t="shared" si="28"/>
        <v>0</v>
      </c>
      <c r="P77" s="212"/>
    </row>
    <row r="78" spans="1:16" s="7" customFormat="1">
      <c r="A78" s="11"/>
      <c r="B78" s="110">
        <v>145</v>
      </c>
      <c r="C78" s="111">
        <v>5105110</v>
      </c>
      <c r="D78" s="110" t="s">
        <v>224</v>
      </c>
      <c r="E78" s="169">
        <v>16464</v>
      </c>
      <c r="F78" s="192">
        <v>19928</v>
      </c>
      <c r="G78" s="148">
        <v>19928</v>
      </c>
      <c r="H78" s="140">
        <f t="shared" si="25"/>
        <v>0</v>
      </c>
      <c r="I78" s="180">
        <f t="shared" si="26"/>
        <v>0</v>
      </c>
      <c r="J78" s="244">
        <v>19928</v>
      </c>
      <c r="K78" s="200">
        <f t="shared" si="27"/>
        <v>0</v>
      </c>
      <c r="L78" s="215"/>
      <c r="M78" s="215">
        <f t="shared" si="29"/>
        <v>19928</v>
      </c>
      <c r="N78" s="204">
        <v>19928</v>
      </c>
      <c r="O78" s="205">
        <f t="shared" si="28"/>
        <v>0</v>
      </c>
      <c r="P78" s="212">
        <v>0</v>
      </c>
    </row>
    <row r="79" spans="1:16" s="108" customFormat="1">
      <c r="A79" s="11"/>
      <c r="B79" s="110">
        <v>145</v>
      </c>
      <c r="C79" s="111"/>
      <c r="D79" s="110" t="s">
        <v>388</v>
      </c>
      <c r="E79" s="169">
        <v>0</v>
      </c>
      <c r="F79" s="192"/>
      <c r="G79" s="148">
        <v>0</v>
      </c>
      <c r="H79" s="140" t="e">
        <f t="shared" si="25"/>
        <v>#DIV/0!</v>
      </c>
      <c r="I79" s="180">
        <f t="shared" si="26"/>
        <v>0</v>
      </c>
      <c r="J79" s="200">
        <v>0</v>
      </c>
      <c r="K79" s="200">
        <f t="shared" si="27"/>
        <v>0</v>
      </c>
      <c r="L79" s="215"/>
      <c r="M79" s="215">
        <f t="shared" si="29"/>
        <v>0</v>
      </c>
      <c r="N79" s="204">
        <v>0</v>
      </c>
      <c r="O79" s="205">
        <f t="shared" si="28"/>
        <v>0</v>
      </c>
      <c r="P79" s="212">
        <v>0</v>
      </c>
    </row>
    <row r="80" spans="1:16" s="5" customFormat="1">
      <c r="A80" s="11"/>
      <c r="B80" s="110">
        <v>145</v>
      </c>
      <c r="C80" s="111">
        <v>5705407</v>
      </c>
      <c r="D80" s="110" t="s">
        <v>334</v>
      </c>
      <c r="E80" s="169">
        <v>5500</v>
      </c>
      <c r="F80" s="192">
        <v>5500</v>
      </c>
      <c r="G80" s="148">
        <v>5500</v>
      </c>
      <c r="H80" s="140">
        <f t="shared" si="25"/>
        <v>0</v>
      </c>
      <c r="I80" s="180">
        <f t="shared" si="26"/>
        <v>0</v>
      </c>
      <c r="J80" s="200">
        <v>5500</v>
      </c>
      <c r="K80" s="200">
        <f t="shared" si="27"/>
        <v>0</v>
      </c>
      <c r="L80" s="215"/>
      <c r="M80" s="215">
        <f t="shared" si="29"/>
        <v>5500</v>
      </c>
      <c r="N80" s="204">
        <v>5500</v>
      </c>
      <c r="O80" s="205">
        <f t="shared" si="28"/>
        <v>0</v>
      </c>
      <c r="P80" s="212">
        <v>0</v>
      </c>
    </row>
    <row r="81" spans="1:16" s="7" customFormat="1">
      <c r="A81" s="11"/>
      <c r="B81" s="110">
        <v>145</v>
      </c>
      <c r="C81" s="111">
        <v>5705420</v>
      </c>
      <c r="D81" s="110" t="s">
        <v>7</v>
      </c>
      <c r="E81" s="169">
        <v>1000</v>
      </c>
      <c r="F81" s="192">
        <v>1000</v>
      </c>
      <c r="G81" s="148">
        <v>1000</v>
      </c>
      <c r="H81" s="140">
        <f t="shared" si="25"/>
        <v>0</v>
      </c>
      <c r="I81" s="180">
        <f t="shared" si="26"/>
        <v>0</v>
      </c>
      <c r="J81" s="200">
        <v>1000</v>
      </c>
      <c r="K81" s="200">
        <f t="shared" si="27"/>
        <v>0</v>
      </c>
      <c r="L81" s="215"/>
      <c r="M81" s="215">
        <f t="shared" si="29"/>
        <v>1000</v>
      </c>
      <c r="N81" s="204">
        <v>1000</v>
      </c>
      <c r="O81" s="205">
        <f t="shared" si="28"/>
        <v>0</v>
      </c>
      <c r="P81" s="212">
        <v>0</v>
      </c>
    </row>
    <row r="82" spans="1:16" s="5" customFormat="1">
      <c r="A82" s="11"/>
      <c r="B82" s="110">
        <v>145</v>
      </c>
      <c r="C82" s="111">
        <v>5705700</v>
      </c>
      <c r="D82" s="110" t="s">
        <v>220</v>
      </c>
      <c r="E82" s="169">
        <v>5215</v>
      </c>
      <c r="F82" s="192">
        <v>5215</v>
      </c>
      <c r="G82" s="148">
        <v>5215</v>
      </c>
      <c r="H82" s="140">
        <f t="shared" si="25"/>
        <v>0</v>
      </c>
      <c r="I82" s="180">
        <f t="shared" si="26"/>
        <v>0</v>
      </c>
      <c r="J82" s="200">
        <v>5215</v>
      </c>
      <c r="K82" s="200">
        <f t="shared" si="27"/>
        <v>0</v>
      </c>
      <c r="L82" s="215"/>
      <c r="M82" s="215">
        <f t="shared" si="29"/>
        <v>5215</v>
      </c>
      <c r="N82" s="204">
        <v>5215</v>
      </c>
      <c r="O82" s="205">
        <f t="shared" si="28"/>
        <v>0</v>
      </c>
      <c r="P82" s="212">
        <v>0</v>
      </c>
    </row>
    <row r="83" spans="1:16" s="5" customFormat="1">
      <c r="A83" s="11"/>
      <c r="B83" s="110">
        <v>145</v>
      </c>
      <c r="C83" s="111">
        <v>5705336</v>
      </c>
      <c r="D83" s="110" t="s">
        <v>318</v>
      </c>
      <c r="E83" s="169">
        <v>7250</v>
      </c>
      <c r="F83" s="192">
        <v>7250</v>
      </c>
      <c r="G83" s="148">
        <v>8000</v>
      </c>
      <c r="H83" s="140">
        <f t="shared" si="25"/>
        <v>0.10344827586206896</v>
      </c>
      <c r="I83" s="180">
        <f t="shared" si="26"/>
        <v>750</v>
      </c>
      <c r="J83" s="200">
        <v>8000</v>
      </c>
      <c r="K83" s="200">
        <f t="shared" si="27"/>
        <v>0</v>
      </c>
      <c r="L83" s="215"/>
      <c r="M83" s="215">
        <f t="shared" si="29"/>
        <v>8000</v>
      </c>
      <c r="N83" s="204">
        <v>8000</v>
      </c>
      <c r="O83" s="205">
        <f t="shared" si="28"/>
        <v>0</v>
      </c>
      <c r="P83" s="212">
        <v>0</v>
      </c>
    </row>
    <row r="84" spans="1:16" s="5" customFormat="1">
      <c r="A84" s="11"/>
      <c r="B84" s="110">
        <v>145</v>
      </c>
      <c r="C84" s="111"/>
      <c r="D84" s="110" t="s">
        <v>23</v>
      </c>
      <c r="E84" s="169">
        <v>0</v>
      </c>
      <c r="F84" s="192"/>
      <c r="G84" s="148"/>
      <c r="H84" s="140" t="e">
        <f t="shared" si="25"/>
        <v>#DIV/0!</v>
      </c>
      <c r="I84" s="180">
        <f t="shared" si="26"/>
        <v>0</v>
      </c>
      <c r="J84" s="200"/>
      <c r="K84" s="200">
        <f t="shared" si="27"/>
        <v>0</v>
      </c>
      <c r="L84" s="215"/>
      <c r="M84" s="215">
        <f t="shared" si="29"/>
        <v>0</v>
      </c>
      <c r="N84" s="204"/>
      <c r="O84" s="205">
        <f t="shared" si="28"/>
        <v>0</v>
      </c>
      <c r="P84" s="212">
        <v>0</v>
      </c>
    </row>
    <row r="85" spans="1:16" s="5" customFormat="1">
      <c r="A85" s="11"/>
      <c r="B85" s="110"/>
      <c r="C85" s="111"/>
      <c r="D85" s="110"/>
      <c r="E85" s="169"/>
      <c r="F85" s="192"/>
      <c r="G85" s="148"/>
      <c r="H85" s="140" t="e">
        <f t="shared" si="25"/>
        <v>#DIV/0!</v>
      </c>
      <c r="I85" s="180"/>
      <c r="J85" s="200"/>
      <c r="K85" s="200"/>
      <c r="L85" s="215"/>
      <c r="M85" s="215"/>
      <c r="N85" s="204"/>
      <c r="O85" s="206">
        <f t="shared" si="28"/>
        <v>0</v>
      </c>
      <c r="P85" s="212"/>
    </row>
    <row r="86" spans="1:16" s="5" customFormat="1">
      <c r="A86" s="11" t="s">
        <v>364</v>
      </c>
      <c r="B86" s="108" t="s">
        <v>3</v>
      </c>
      <c r="C86" s="109" t="s">
        <v>42</v>
      </c>
      <c r="D86" s="108"/>
      <c r="E86" s="170">
        <f>SUM(E76:E84)</f>
        <v>89045</v>
      </c>
      <c r="F86" s="194">
        <f t="shared" ref="F86:G86" si="30">SUM(F76:F84)</f>
        <v>94822</v>
      </c>
      <c r="G86" s="154">
        <f t="shared" si="30"/>
        <v>96197</v>
      </c>
      <c r="H86" s="141">
        <f t="shared" si="25"/>
        <v>1.4500854232140221E-2</v>
      </c>
      <c r="I86" s="181">
        <f>G86-F86</f>
        <v>1375</v>
      </c>
      <c r="J86" s="201">
        <f>SUM(J76:J83)</f>
        <v>95572</v>
      </c>
      <c r="K86" s="201">
        <f>SUM(K76:K85)</f>
        <v>-625</v>
      </c>
      <c r="L86" s="216"/>
      <c r="M86" s="216">
        <f>SUM(M76:M85)</f>
        <v>96197</v>
      </c>
      <c r="N86" s="233">
        <f>SUM(N76:N84)</f>
        <v>96041</v>
      </c>
      <c r="O86" s="208">
        <f t="shared" si="28"/>
        <v>-1.6216721935195485E-3</v>
      </c>
      <c r="P86" s="213">
        <f>SUM(P76:P84)</f>
        <v>0</v>
      </c>
    </row>
    <row r="87" spans="1:16" s="7" customFormat="1">
      <c r="A87" s="11"/>
      <c r="B87" s="5"/>
      <c r="C87" s="74"/>
      <c r="D87" s="5"/>
      <c r="E87" s="169"/>
      <c r="F87" s="192"/>
      <c r="G87" s="148"/>
      <c r="H87" s="140"/>
      <c r="I87" s="180"/>
      <c r="J87" s="200"/>
      <c r="K87" s="200"/>
      <c r="L87" s="215"/>
      <c r="M87" s="215"/>
      <c r="N87" s="204"/>
      <c r="O87" s="206"/>
      <c r="P87" s="212"/>
    </row>
    <row r="88" spans="1:16" s="5" customFormat="1">
      <c r="A88" s="11"/>
      <c r="B88" s="108">
        <v>146</v>
      </c>
      <c r="C88" s="109" t="s">
        <v>43</v>
      </c>
      <c r="D88" s="108"/>
      <c r="E88" s="170"/>
      <c r="F88" s="193"/>
      <c r="G88" s="149"/>
      <c r="H88" s="142"/>
      <c r="I88" s="142"/>
      <c r="J88" s="228"/>
      <c r="K88" s="228"/>
      <c r="L88" s="229"/>
      <c r="M88" s="229"/>
      <c r="N88" s="233"/>
      <c r="O88" s="208"/>
      <c r="P88" s="213"/>
    </row>
    <row r="89" spans="1:16" s="7" customFormat="1">
      <c r="A89" s="11"/>
      <c r="B89" s="110">
        <v>146</v>
      </c>
      <c r="C89" s="251">
        <v>5105111</v>
      </c>
      <c r="D89" s="252" t="s">
        <v>44</v>
      </c>
      <c r="E89" s="253">
        <v>30616</v>
      </c>
      <c r="F89" s="254">
        <v>31229</v>
      </c>
      <c r="G89" s="255">
        <v>31854</v>
      </c>
      <c r="H89" s="256">
        <f t="shared" ref="H89:H97" si="31">(G89-F89)/F89</f>
        <v>2.0013449037753369E-2</v>
      </c>
      <c r="I89" s="257">
        <f t="shared" ref="I89:I96" si="32">G89-F89</f>
        <v>625</v>
      </c>
      <c r="J89" s="250">
        <v>31229</v>
      </c>
      <c r="K89" s="250">
        <f t="shared" ref="K89:K96" si="33">J89-G89</f>
        <v>-625</v>
      </c>
      <c r="L89" s="258"/>
      <c r="M89" s="258">
        <f>G89-L89</f>
        <v>31854</v>
      </c>
      <c r="N89" s="259">
        <v>31698</v>
      </c>
      <c r="O89" s="260">
        <f t="shared" ref="O89:O97" si="34">IF(G89=0,0,(N89-G89)/G89)</f>
        <v>-4.89734413260501E-3</v>
      </c>
      <c r="P89" s="261">
        <v>0</v>
      </c>
    </row>
    <row r="90" spans="1:16" s="5" customFormat="1">
      <c r="A90" s="11"/>
      <c r="B90" s="110">
        <v>146</v>
      </c>
      <c r="C90" s="111">
        <v>5105110</v>
      </c>
      <c r="D90" s="110" t="s">
        <v>13</v>
      </c>
      <c r="E90" s="169">
        <v>27708</v>
      </c>
      <c r="F90" s="192">
        <v>29892</v>
      </c>
      <c r="G90" s="148">
        <v>29892</v>
      </c>
      <c r="H90" s="140">
        <f t="shared" si="31"/>
        <v>0</v>
      </c>
      <c r="I90" s="180">
        <f t="shared" si="32"/>
        <v>0</v>
      </c>
      <c r="J90" s="244">
        <v>29892</v>
      </c>
      <c r="K90" s="200">
        <f t="shared" si="33"/>
        <v>0</v>
      </c>
      <c r="L90" s="215"/>
      <c r="M90" s="215">
        <f t="shared" ref="M90:M96" si="35">G90-L90</f>
        <v>29892</v>
      </c>
      <c r="N90" s="204">
        <v>29892</v>
      </c>
      <c r="O90" s="205">
        <f t="shared" si="34"/>
        <v>0</v>
      </c>
      <c r="P90" s="212">
        <v>0</v>
      </c>
    </row>
    <row r="91" spans="1:16" s="110" customFormat="1">
      <c r="A91" s="11"/>
      <c r="B91" s="110">
        <v>146</v>
      </c>
      <c r="C91" s="111"/>
      <c r="D91" s="110" t="s">
        <v>388</v>
      </c>
      <c r="E91" s="169">
        <v>0</v>
      </c>
      <c r="F91" s="192"/>
      <c r="G91" s="148">
        <v>0</v>
      </c>
      <c r="H91" s="140" t="e">
        <f t="shared" si="31"/>
        <v>#DIV/0!</v>
      </c>
      <c r="I91" s="180">
        <f t="shared" si="32"/>
        <v>0</v>
      </c>
      <c r="J91" s="200">
        <v>0</v>
      </c>
      <c r="K91" s="200">
        <f t="shared" si="33"/>
        <v>0</v>
      </c>
      <c r="L91" s="215"/>
      <c r="M91" s="215">
        <f t="shared" si="35"/>
        <v>0</v>
      </c>
      <c r="N91" s="204">
        <v>0</v>
      </c>
      <c r="O91" s="205">
        <f t="shared" si="34"/>
        <v>0</v>
      </c>
      <c r="P91" s="212">
        <v>0</v>
      </c>
    </row>
    <row r="92" spans="1:16" s="5" customFormat="1">
      <c r="A92" s="11"/>
      <c r="B92" s="110">
        <v>146</v>
      </c>
      <c r="C92" s="111">
        <v>5705407</v>
      </c>
      <c r="D92" s="110" t="s">
        <v>334</v>
      </c>
      <c r="E92" s="169">
        <v>7500</v>
      </c>
      <c r="F92" s="192">
        <v>7500</v>
      </c>
      <c r="G92" s="148">
        <v>8900</v>
      </c>
      <c r="H92" s="140">
        <f t="shared" si="31"/>
        <v>0.18666666666666668</v>
      </c>
      <c r="I92" s="180">
        <f t="shared" si="32"/>
        <v>1400</v>
      </c>
      <c r="J92" s="200">
        <v>8900</v>
      </c>
      <c r="K92" s="200">
        <f t="shared" si="33"/>
        <v>0</v>
      </c>
      <c r="L92" s="215"/>
      <c r="M92" s="215">
        <f t="shared" si="35"/>
        <v>8900</v>
      </c>
      <c r="N92" s="204">
        <v>8900</v>
      </c>
      <c r="O92" s="205">
        <f t="shared" si="34"/>
        <v>0</v>
      </c>
      <c r="P92" s="212">
        <v>0</v>
      </c>
    </row>
    <row r="93" spans="1:16" s="5" customFormat="1">
      <c r="A93" s="11"/>
      <c r="B93" s="110">
        <v>146</v>
      </c>
      <c r="C93" s="111">
        <v>5705420</v>
      </c>
      <c r="D93" s="110" t="s">
        <v>7</v>
      </c>
      <c r="E93" s="169">
        <v>1250</v>
      </c>
      <c r="F93" s="192">
        <v>1250</v>
      </c>
      <c r="G93" s="148">
        <v>1250</v>
      </c>
      <c r="H93" s="140">
        <f t="shared" si="31"/>
        <v>0</v>
      </c>
      <c r="I93" s="180">
        <f t="shared" si="32"/>
        <v>0</v>
      </c>
      <c r="J93" s="200">
        <v>1250</v>
      </c>
      <c r="K93" s="200">
        <f t="shared" si="33"/>
        <v>0</v>
      </c>
      <c r="L93" s="215"/>
      <c r="M93" s="215">
        <f t="shared" si="35"/>
        <v>1250</v>
      </c>
      <c r="N93" s="204">
        <v>1250</v>
      </c>
      <c r="O93" s="205">
        <f t="shared" si="34"/>
        <v>0</v>
      </c>
      <c r="P93" s="212">
        <v>0</v>
      </c>
    </row>
    <row r="94" spans="1:16" s="7" customFormat="1">
      <c r="A94" s="11"/>
      <c r="B94" s="110">
        <v>146</v>
      </c>
      <c r="C94" s="111">
        <v>5705700</v>
      </c>
      <c r="D94" s="110" t="s">
        <v>220</v>
      </c>
      <c r="E94" s="169">
        <v>3215</v>
      </c>
      <c r="F94" s="192">
        <v>3215</v>
      </c>
      <c r="G94" s="148">
        <v>4000</v>
      </c>
      <c r="H94" s="140">
        <f t="shared" si="31"/>
        <v>0.24416796267496113</v>
      </c>
      <c r="I94" s="180">
        <f t="shared" si="32"/>
        <v>785</v>
      </c>
      <c r="J94" s="200">
        <v>3615</v>
      </c>
      <c r="K94" s="200">
        <f t="shared" si="33"/>
        <v>-385</v>
      </c>
      <c r="L94" s="215"/>
      <c r="M94" s="215">
        <f t="shared" si="35"/>
        <v>4000</v>
      </c>
      <c r="N94" s="204">
        <v>3615</v>
      </c>
      <c r="O94" s="205">
        <f t="shared" si="34"/>
        <v>-9.6250000000000002E-2</v>
      </c>
      <c r="P94" s="212">
        <v>0</v>
      </c>
    </row>
    <row r="95" spans="1:16" s="5" customFormat="1">
      <c r="A95" s="11"/>
      <c r="B95" s="110">
        <v>146</v>
      </c>
      <c r="C95" s="111"/>
      <c r="D95" s="110" t="s">
        <v>431</v>
      </c>
      <c r="E95" s="169">
        <v>0</v>
      </c>
      <c r="F95" s="192"/>
      <c r="G95" s="148">
        <v>1000</v>
      </c>
      <c r="H95" s="140" t="e">
        <f t="shared" si="31"/>
        <v>#DIV/0!</v>
      </c>
      <c r="I95" s="180">
        <f t="shared" si="32"/>
        <v>1000</v>
      </c>
      <c r="J95" s="200">
        <v>1000</v>
      </c>
      <c r="K95" s="200">
        <f t="shared" si="33"/>
        <v>0</v>
      </c>
      <c r="L95" s="215"/>
      <c r="M95" s="215">
        <f t="shared" si="35"/>
        <v>1000</v>
      </c>
      <c r="N95" s="204">
        <v>1000</v>
      </c>
      <c r="O95" s="205">
        <f t="shared" si="34"/>
        <v>0</v>
      </c>
      <c r="P95" s="212">
        <v>0</v>
      </c>
    </row>
    <row r="96" spans="1:16" s="7" customFormat="1">
      <c r="A96" s="11"/>
      <c r="B96" s="110"/>
      <c r="C96" s="111"/>
      <c r="D96" s="11" t="s">
        <v>449</v>
      </c>
      <c r="E96" s="169"/>
      <c r="F96" s="192"/>
      <c r="G96" s="148">
        <v>850</v>
      </c>
      <c r="H96" s="140" t="e">
        <f t="shared" si="31"/>
        <v>#DIV/0!</v>
      </c>
      <c r="I96" s="180">
        <f t="shared" si="32"/>
        <v>850</v>
      </c>
      <c r="J96" s="200">
        <v>850</v>
      </c>
      <c r="K96" s="200">
        <f t="shared" si="33"/>
        <v>0</v>
      </c>
      <c r="L96" s="215"/>
      <c r="M96" s="215">
        <f t="shared" si="35"/>
        <v>850</v>
      </c>
      <c r="N96" s="204">
        <v>850</v>
      </c>
      <c r="O96" s="206">
        <f t="shared" si="34"/>
        <v>0</v>
      </c>
      <c r="P96" s="212"/>
    </row>
    <row r="97" spans="1:16" s="5" customFormat="1">
      <c r="A97" s="11" t="s">
        <v>364</v>
      </c>
      <c r="B97" s="108" t="s">
        <v>3</v>
      </c>
      <c r="C97" s="109" t="s">
        <v>45</v>
      </c>
      <c r="D97" s="108"/>
      <c r="E97" s="170">
        <f>SUM(E89:E95)</f>
        <v>70289</v>
      </c>
      <c r="F97" s="194">
        <f t="shared" ref="F97" si="36">SUM(F89:F95)</f>
        <v>73086</v>
      </c>
      <c r="G97" s="154">
        <f>SUM(G89:G96)</f>
        <v>77746</v>
      </c>
      <c r="H97" s="141">
        <f t="shared" si="31"/>
        <v>6.3760501327203567E-2</v>
      </c>
      <c r="I97" s="181">
        <f>G97-F97</f>
        <v>4660</v>
      </c>
      <c r="J97" s="201">
        <f>SUM(J89:J96)</f>
        <v>76736</v>
      </c>
      <c r="K97" s="201">
        <f>SUM(K89:K96)</f>
        <v>-1010</v>
      </c>
      <c r="L97" s="216"/>
      <c r="M97" s="216">
        <f>SUM(M89:M96)</f>
        <v>77746</v>
      </c>
      <c r="N97" s="233">
        <f>SUM(N89:N96)</f>
        <v>77205</v>
      </c>
      <c r="O97" s="208">
        <f t="shared" si="34"/>
        <v>-6.9585573534329736E-3</v>
      </c>
      <c r="P97" s="213">
        <f>SUM(P89:P95)</f>
        <v>0</v>
      </c>
    </row>
    <row r="98" spans="1:16" s="5" customFormat="1">
      <c r="A98" s="11"/>
      <c r="C98" s="74"/>
      <c r="E98" s="169"/>
      <c r="F98" s="192"/>
      <c r="G98" s="148"/>
      <c r="H98" s="140"/>
      <c r="I98" s="180"/>
      <c r="J98" s="200"/>
      <c r="K98" s="200"/>
      <c r="L98" s="215"/>
      <c r="M98" s="215"/>
      <c r="N98" s="204"/>
      <c r="O98" s="206"/>
      <c r="P98" s="212"/>
    </row>
    <row r="99" spans="1:16" s="5" customFormat="1">
      <c r="A99" s="11"/>
      <c r="B99" s="102">
        <v>151</v>
      </c>
      <c r="C99" s="103" t="s">
        <v>46</v>
      </c>
      <c r="D99" s="102"/>
      <c r="E99" s="170"/>
      <c r="F99" s="193"/>
      <c r="G99" s="149"/>
      <c r="H99" s="142"/>
      <c r="I99" s="142"/>
      <c r="J99" s="228"/>
      <c r="K99" s="228"/>
      <c r="L99" s="229"/>
      <c r="M99" s="229"/>
      <c r="N99" s="233"/>
      <c r="O99" s="208"/>
      <c r="P99" s="213"/>
    </row>
    <row r="100" spans="1:16" s="5" customFormat="1">
      <c r="A100" s="11"/>
      <c r="B100" s="104">
        <v>151</v>
      </c>
      <c r="C100" s="105">
        <v>5705300</v>
      </c>
      <c r="D100" s="104" t="s">
        <v>40</v>
      </c>
      <c r="E100" s="169">
        <v>50000</v>
      </c>
      <c r="F100" s="192">
        <v>40000</v>
      </c>
      <c r="G100" s="147">
        <v>45000</v>
      </c>
      <c r="H100" s="140">
        <f>(G100-F100)/F100</f>
        <v>0.125</v>
      </c>
      <c r="I100" s="180">
        <f>G100-F100</f>
        <v>5000</v>
      </c>
      <c r="J100" s="200">
        <v>45000</v>
      </c>
      <c r="K100" s="200">
        <f t="shared" ref="K100:K101" si="37">J100-G100</f>
        <v>0</v>
      </c>
      <c r="L100" s="215"/>
      <c r="M100" s="215">
        <f>G100-L100</f>
        <v>45000</v>
      </c>
      <c r="N100" s="204">
        <v>45000</v>
      </c>
      <c r="O100" s="205">
        <f>IF(G100=0,0,(N100-G100)/G100)</f>
        <v>0</v>
      </c>
      <c r="P100" s="212">
        <v>0</v>
      </c>
    </row>
    <row r="101" spans="1:16" s="5" customFormat="1">
      <c r="A101" s="11"/>
      <c r="B101" s="104">
        <v>151</v>
      </c>
      <c r="C101" s="105"/>
      <c r="D101" s="104" t="s">
        <v>47</v>
      </c>
      <c r="E101" s="169">
        <v>0</v>
      </c>
      <c r="F101" s="192">
        <v>0</v>
      </c>
      <c r="G101" s="148"/>
      <c r="H101" s="140" t="e">
        <f>(G101-F101)/F101</f>
        <v>#DIV/0!</v>
      </c>
      <c r="I101" s="180"/>
      <c r="J101" s="200"/>
      <c r="K101" s="200">
        <f t="shared" si="37"/>
        <v>0</v>
      </c>
      <c r="L101" s="215"/>
      <c r="M101" s="215">
        <f>G101-L101</f>
        <v>0</v>
      </c>
      <c r="N101" s="204"/>
      <c r="O101" s="205">
        <f>IF(G101=0,0,(N101-G101)/G101)</f>
        <v>0</v>
      </c>
      <c r="P101" s="212">
        <v>0</v>
      </c>
    </row>
    <row r="102" spans="1:16" s="5" customFormat="1">
      <c r="A102" s="11"/>
      <c r="B102" s="104"/>
      <c r="C102" s="105"/>
      <c r="D102" s="104"/>
      <c r="E102" s="169"/>
      <c r="F102" s="192"/>
      <c r="G102" s="148"/>
      <c r="H102" s="140" t="e">
        <f>(G102-F102)/F102</f>
        <v>#DIV/0!</v>
      </c>
      <c r="I102" s="180"/>
      <c r="J102" s="200"/>
      <c r="K102" s="200"/>
      <c r="L102" s="215"/>
      <c r="M102" s="215"/>
      <c r="N102" s="204"/>
      <c r="O102" s="206">
        <f>IF(G102=0,0,(N102-G102)/G102)</f>
        <v>0</v>
      </c>
      <c r="P102" s="212"/>
    </row>
    <row r="103" spans="1:16" s="5" customFormat="1">
      <c r="A103" s="11" t="s">
        <v>364</v>
      </c>
      <c r="B103" s="102" t="s">
        <v>3</v>
      </c>
      <c r="C103" s="103" t="s">
        <v>48</v>
      </c>
      <c r="D103" s="102"/>
      <c r="E103" s="170">
        <f>SUM(E100:E101)</f>
        <v>50000</v>
      </c>
      <c r="F103" s="194">
        <f t="shared" ref="F103:G103" si="38">SUM(F100:F101)</f>
        <v>40000</v>
      </c>
      <c r="G103" s="154">
        <f t="shared" si="38"/>
        <v>45000</v>
      </c>
      <c r="H103" s="141">
        <f>(G103-F103)/F103</f>
        <v>0.125</v>
      </c>
      <c r="I103" s="181">
        <f>G103-F103</f>
        <v>5000</v>
      </c>
      <c r="J103" s="201">
        <f>SUM(J100:J102)</f>
        <v>45000</v>
      </c>
      <c r="K103" s="201">
        <f>SUM(K100:K102)</f>
        <v>0</v>
      </c>
      <c r="L103" s="216"/>
      <c r="M103" s="216">
        <f>SUM(M100:M102)</f>
        <v>45000</v>
      </c>
      <c r="N103" s="233">
        <f>SUM(N100:N102)</f>
        <v>45000</v>
      </c>
      <c r="O103" s="208">
        <f>IF(G103=0,0,(N103-G103)/G103)</f>
        <v>0</v>
      </c>
      <c r="P103" s="213">
        <f>SUM(P100:P101)</f>
        <v>0</v>
      </c>
    </row>
    <row r="104" spans="1:16" s="5" customFormat="1">
      <c r="A104" s="11"/>
      <c r="C104" s="74"/>
      <c r="E104" s="169"/>
      <c r="F104" s="192"/>
      <c r="G104" s="148"/>
      <c r="H104" s="140"/>
      <c r="I104" s="180"/>
      <c r="J104" s="200"/>
      <c r="K104" s="200"/>
      <c r="L104" s="215"/>
      <c r="M104" s="215"/>
      <c r="N104" s="204"/>
      <c r="O104" s="206"/>
      <c r="P104" s="212"/>
    </row>
    <row r="105" spans="1:16" s="5" customFormat="1">
      <c r="A105" s="11"/>
      <c r="B105" s="108">
        <v>152</v>
      </c>
      <c r="C105" s="109" t="s">
        <v>49</v>
      </c>
      <c r="D105" s="108"/>
      <c r="E105" s="170"/>
      <c r="F105" s="193"/>
      <c r="G105" s="149"/>
      <c r="H105" s="142"/>
      <c r="I105" s="142"/>
      <c r="J105" s="228"/>
      <c r="K105" s="228"/>
      <c r="L105" s="229"/>
      <c r="M105" s="229"/>
      <c r="N105" s="233"/>
      <c r="O105" s="208"/>
      <c r="P105" s="213"/>
    </row>
    <row r="106" spans="1:16" s="5" customFormat="1">
      <c r="A106" s="11"/>
      <c r="B106" s="110">
        <v>152</v>
      </c>
      <c r="C106" s="111"/>
      <c r="D106" s="110" t="s">
        <v>50</v>
      </c>
      <c r="E106" s="169">
        <v>0</v>
      </c>
      <c r="F106" s="192">
        <v>0</v>
      </c>
      <c r="G106" s="148">
        <v>0</v>
      </c>
      <c r="H106" s="140" t="e">
        <f t="shared" ref="H106:H118" si="39">(G106-F106)/F106</f>
        <v>#DIV/0!</v>
      </c>
      <c r="I106" s="180">
        <f t="shared" ref="I106:I116" si="40">G106-F106</f>
        <v>0</v>
      </c>
      <c r="J106" s="200"/>
      <c r="K106" s="200">
        <f t="shared" ref="K106:K116" si="41">J106-G106</f>
        <v>0</v>
      </c>
      <c r="L106" s="215"/>
      <c r="M106" s="215">
        <f>G106-L106</f>
        <v>0</v>
      </c>
      <c r="N106" s="204">
        <v>0</v>
      </c>
      <c r="O106" s="205">
        <f t="shared" ref="O106:O118" si="42">IF(G106=0,0,(N106-G106)/G106)</f>
        <v>0</v>
      </c>
      <c r="P106" s="212">
        <v>0</v>
      </c>
    </row>
    <row r="107" spans="1:16" s="5" customFormat="1">
      <c r="A107" s="11"/>
      <c r="B107" s="110">
        <v>152</v>
      </c>
      <c r="C107" s="111">
        <v>5705275</v>
      </c>
      <c r="D107" s="110" t="s">
        <v>51</v>
      </c>
      <c r="E107" s="169">
        <v>25000</v>
      </c>
      <c r="F107" s="192">
        <v>25000</v>
      </c>
      <c r="G107" s="148">
        <v>25794</v>
      </c>
      <c r="H107" s="140">
        <f t="shared" si="39"/>
        <v>3.1759999999999997E-2</v>
      </c>
      <c r="I107" s="180">
        <f t="shared" si="40"/>
        <v>794</v>
      </c>
      <c r="J107" s="200">
        <v>25794</v>
      </c>
      <c r="K107" s="200">
        <f t="shared" si="41"/>
        <v>0</v>
      </c>
      <c r="L107" s="215"/>
      <c r="M107" s="215">
        <f t="shared" ref="M107:M116" si="43">G107-L107</f>
        <v>25794</v>
      </c>
      <c r="N107" s="204">
        <v>25794</v>
      </c>
      <c r="O107" s="205">
        <f t="shared" si="42"/>
        <v>0</v>
      </c>
      <c r="P107" s="212">
        <v>0</v>
      </c>
    </row>
    <row r="108" spans="1:16" s="5" customFormat="1">
      <c r="A108" s="11"/>
      <c r="B108" s="110">
        <v>152</v>
      </c>
      <c r="C108" s="111">
        <v>5705275</v>
      </c>
      <c r="D108" s="110" t="s">
        <v>290</v>
      </c>
      <c r="E108" s="169">
        <v>15000</v>
      </c>
      <c r="F108" s="192">
        <v>16000</v>
      </c>
      <c r="G108" s="148">
        <v>17000</v>
      </c>
      <c r="H108" s="140">
        <f t="shared" si="39"/>
        <v>6.25E-2</v>
      </c>
      <c r="I108" s="180">
        <f t="shared" si="40"/>
        <v>1000</v>
      </c>
      <c r="J108" s="200">
        <v>17000</v>
      </c>
      <c r="K108" s="200">
        <f t="shared" si="41"/>
        <v>0</v>
      </c>
      <c r="L108" s="215"/>
      <c r="M108" s="215">
        <f t="shared" si="43"/>
        <v>17000</v>
      </c>
      <c r="N108" s="204">
        <v>17000</v>
      </c>
      <c r="O108" s="205">
        <f t="shared" si="42"/>
        <v>0</v>
      </c>
      <c r="P108" s="212">
        <v>0</v>
      </c>
    </row>
    <row r="109" spans="1:16" s="7" customFormat="1">
      <c r="A109" s="11"/>
      <c r="B109" s="110">
        <v>152</v>
      </c>
      <c r="C109" s="111">
        <v>5705303</v>
      </c>
      <c r="D109" s="110" t="s">
        <v>52</v>
      </c>
      <c r="E109" s="169">
        <v>10000</v>
      </c>
      <c r="F109" s="192">
        <v>10800</v>
      </c>
      <c r="G109" s="148">
        <v>10800</v>
      </c>
      <c r="H109" s="140">
        <f t="shared" si="39"/>
        <v>0</v>
      </c>
      <c r="I109" s="180">
        <f t="shared" si="40"/>
        <v>0</v>
      </c>
      <c r="J109" s="200">
        <v>10800</v>
      </c>
      <c r="K109" s="200">
        <f t="shared" si="41"/>
        <v>0</v>
      </c>
      <c r="L109" s="215"/>
      <c r="M109" s="215">
        <f t="shared" si="43"/>
        <v>10800</v>
      </c>
      <c r="N109" s="204">
        <v>10800</v>
      </c>
      <c r="O109" s="205">
        <f t="shared" si="42"/>
        <v>0</v>
      </c>
      <c r="P109" s="212">
        <v>0</v>
      </c>
    </row>
    <row r="110" spans="1:16" s="5" customFormat="1">
      <c r="A110" s="11"/>
      <c r="B110" s="110">
        <v>152</v>
      </c>
      <c r="C110" s="111">
        <v>5705350</v>
      </c>
      <c r="D110" s="110" t="s">
        <v>232</v>
      </c>
      <c r="E110" s="169">
        <v>9600</v>
      </c>
      <c r="F110" s="192">
        <v>9900</v>
      </c>
      <c r="G110" s="148">
        <v>10000</v>
      </c>
      <c r="H110" s="140">
        <f t="shared" si="39"/>
        <v>1.0101010101010102E-2</v>
      </c>
      <c r="I110" s="180">
        <f t="shared" si="40"/>
        <v>100</v>
      </c>
      <c r="J110" s="200">
        <v>10000</v>
      </c>
      <c r="K110" s="200">
        <f t="shared" si="41"/>
        <v>0</v>
      </c>
      <c r="L110" s="215"/>
      <c r="M110" s="215">
        <f t="shared" si="43"/>
        <v>10000</v>
      </c>
      <c r="N110" s="204">
        <v>10000</v>
      </c>
      <c r="O110" s="205">
        <f t="shared" si="42"/>
        <v>0</v>
      </c>
      <c r="P110" s="212">
        <v>0</v>
      </c>
    </row>
    <row r="111" spans="1:16" s="7" customFormat="1">
      <c r="A111" s="11"/>
      <c r="B111" s="110">
        <v>152</v>
      </c>
      <c r="C111" s="111">
        <v>5705250</v>
      </c>
      <c r="D111" s="110" t="s">
        <v>53</v>
      </c>
      <c r="E111" s="169">
        <v>1600</v>
      </c>
      <c r="F111" s="192">
        <v>1750</v>
      </c>
      <c r="G111" s="148">
        <v>4150</v>
      </c>
      <c r="H111" s="140">
        <f t="shared" si="39"/>
        <v>1.3714285714285714</v>
      </c>
      <c r="I111" s="180">
        <f t="shared" si="40"/>
        <v>2400</v>
      </c>
      <c r="J111" s="200">
        <v>4150</v>
      </c>
      <c r="K111" s="200">
        <f t="shared" si="41"/>
        <v>0</v>
      </c>
      <c r="L111" s="215"/>
      <c r="M111" s="215">
        <f t="shared" si="43"/>
        <v>4150</v>
      </c>
      <c r="N111" s="204">
        <v>4150</v>
      </c>
      <c r="O111" s="205">
        <f t="shared" si="42"/>
        <v>0</v>
      </c>
      <c r="P111" s="212">
        <v>0</v>
      </c>
    </row>
    <row r="112" spans="1:16" s="5" customFormat="1">
      <c r="A112" s="11"/>
      <c r="B112" s="110">
        <v>152</v>
      </c>
      <c r="C112" s="111"/>
      <c r="D112" s="110" t="s">
        <v>21</v>
      </c>
      <c r="E112" s="169">
        <v>0</v>
      </c>
      <c r="F112" s="192">
        <v>0</v>
      </c>
      <c r="G112" s="148"/>
      <c r="H112" s="140" t="e">
        <f t="shared" si="39"/>
        <v>#DIV/0!</v>
      </c>
      <c r="I112" s="180">
        <f t="shared" si="40"/>
        <v>0</v>
      </c>
      <c r="J112" s="200">
        <v>0</v>
      </c>
      <c r="K112" s="200">
        <f t="shared" si="41"/>
        <v>0</v>
      </c>
      <c r="L112" s="215"/>
      <c r="M112" s="215">
        <f t="shared" si="43"/>
        <v>0</v>
      </c>
      <c r="N112" s="204">
        <v>0</v>
      </c>
      <c r="O112" s="205">
        <f t="shared" si="42"/>
        <v>0</v>
      </c>
      <c r="P112" s="212">
        <v>0</v>
      </c>
    </row>
    <row r="113" spans="1:16" s="5" customFormat="1">
      <c r="A113" s="11"/>
      <c r="B113" s="110">
        <v>152</v>
      </c>
      <c r="C113" s="111"/>
      <c r="D113" s="110" t="s">
        <v>234</v>
      </c>
      <c r="E113" s="169">
        <v>0</v>
      </c>
      <c r="F113" s="192">
        <v>0</v>
      </c>
      <c r="G113" s="148"/>
      <c r="H113" s="140" t="e">
        <f t="shared" si="39"/>
        <v>#DIV/0!</v>
      </c>
      <c r="I113" s="180">
        <f t="shared" si="40"/>
        <v>0</v>
      </c>
      <c r="J113" s="200">
        <v>0</v>
      </c>
      <c r="K113" s="200">
        <f t="shared" si="41"/>
        <v>0</v>
      </c>
      <c r="L113" s="215"/>
      <c r="M113" s="215">
        <f t="shared" si="43"/>
        <v>0</v>
      </c>
      <c r="N113" s="204">
        <v>0</v>
      </c>
      <c r="O113" s="205">
        <f t="shared" si="42"/>
        <v>0</v>
      </c>
      <c r="P113" s="212">
        <v>0</v>
      </c>
    </row>
    <row r="114" spans="1:16" s="5" customFormat="1">
      <c r="A114" s="11"/>
      <c r="B114" s="110">
        <v>152</v>
      </c>
      <c r="C114" s="111">
        <v>5705491</v>
      </c>
      <c r="D114" s="110" t="s">
        <v>235</v>
      </c>
      <c r="E114" s="169">
        <v>15000</v>
      </c>
      <c r="F114" s="192">
        <v>16000</v>
      </c>
      <c r="G114" s="148">
        <v>17000</v>
      </c>
      <c r="H114" s="140">
        <f t="shared" si="39"/>
        <v>6.25E-2</v>
      </c>
      <c r="I114" s="180">
        <f t="shared" si="40"/>
        <v>1000</v>
      </c>
      <c r="J114" s="200">
        <v>17000</v>
      </c>
      <c r="K114" s="200">
        <f t="shared" si="41"/>
        <v>0</v>
      </c>
      <c r="L114" s="215"/>
      <c r="M114" s="215">
        <f t="shared" si="43"/>
        <v>17000</v>
      </c>
      <c r="N114" s="204">
        <v>17000</v>
      </c>
      <c r="O114" s="205">
        <f t="shared" si="42"/>
        <v>0</v>
      </c>
      <c r="P114" s="212">
        <v>0</v>
      </c>
    </row>
    <row r="115" spans="1:16" s="5" customFormat="1">
      <c r="A115" s="11"/>
      <c r="B115" s="110">
        <v>152</v>
      </c>
      <c r="C115" s="111">
        <v>5705340</v>
      </c>
      <c r="D115" s="110" t="s">
        <v>233</v>
      </c>
      <c r="E115" s="169">
        <v>3300</v>
      </c>
      <c r="F115" s="192">
        <v>3500</v>
      </c>
      <c r="G115" s="148">
        <v>3500</v>
      </c>
      <c r="H115" s="140">
        <f t="shared" si="39"/>
        <v>0</v>
      </c>
      <c r="I115" s="180">
        <f t="shared" si="40"/>
        <v>0</v>
      </c>
      <c r="J115" s="200">
        <v>3500</v>
      </c>
      <c r="K115" s="200">
        <f t="shared" si="41"/>
        <v>0</v>
      </c>
      <c r="L115" s="215"/>
      <c r="M115" s="215">
        <f t="shared" si="43"/>
        <v>3500</v>
      </c>
      <c r="N115" s="204">
        <v>3500</v>
      </c>
      <c r="O115" s="205">
        <f t="shared" si="42"/>
        <v>0</v>
      </c>
      <c r="P115" s="212">
        <v>0</v>
      </c>
    </row>
    <row r="116" spans="1:16" s="5" customFormat="1">
      <c r="A116" s="11"/>
      <c r="B116" s="110">
        <v>152</v>
      </c>
      <c r="C116" s="111"/>
      <c r="D116" s="110" t="s">
        <v>445</v>
      </c>
      <c r="E116" s="169">
        <v>0</v>
      </c>
      <c r="F116" s="192">
        <v>0</v>
      </c>
      <c r="G116" s="148">
        <v>5000</v>
      </c>
      <c r="H116" s="140" t="e">
        <f t="shared" si="39"/>
        <v>#DIV/0!</v>
      </c>
      <c r="I116" s="180">
        <f t="shared" si="40"/>
        <v>5000</v>
      </c>
      <c r="J116" s="200">
        <v>5000</v>
      </c>
      <c r="K116" s="200">
        <f t="shared" si="41"/>
        <v>0</v>
      </c>
      <c r="L116" s="215"/>
      <c r="M116" s="215">
        <f t="shared" si="43"/>
        <v>5000</v>
      </c>
      <c r="N116" s="204">
        <v>5000</v>
      </c>
      <c r="O116" s="205">
        <f t="shared" si="42"/>
        <v>0</v>
      </c>
      <c r="P116" s="212">
        <v>0</v>
      </c>
    </row>
    <row r="117" spans="1:16" s="7" customFormat="1">
      <c r="A117" s="11"/>
      <c r="B117" s="110"/>
      <c r="C117" s="111"/>
      <c r="D117" s="110"/>
      <c r="E117" s="169"/>
      <c r="F117" s="192"/>
      <c r="G117" s="148"/>
      <c r="H117" s="140" t="e">
        <f t="shared" si="39"/>
        <v>#DIV/0!</v>
      </c>
      <c r="I117" s="180"/>
      <c r="J117" s="200"/>
      <c r="K117" s="200"/>
      <c r="L117" s="215"/>
      <c r="M117" s="215"/>
      <c r="N117" s="204"/>
      <c r="O117" s="206">
        <f t="shared" si="42"/>
        <v>0</v>
      </c>
      <c r="P117" s="212"/>
    </row>
    <row r="118" spans="1:16" s="5" customFormat="1">
      <c r="A118" s="11" t="s">
        <v>364</v>
      </c>
      <c r="B118" s="108" t="s">
        <v>3</v>
      </c>
      <c r="C118" s="109" t="s">
        <v>55</v>
      </c>
      <c r="D118" s="108"/>
      <c r="E118" s="170">
        <f>SUM(E106:E116)</f>
        <v>79500</v>
      </c>
      <c r="F118" s="194">
        <f t="shared" ref="F118:G118" si="44">SUM(F106:F116)</f>
        <v>82950</v>
      </c>
      <c r="G118" s="154">
        <f t="shared" si="44"/>
        <v>93244</v>
      </c>
      <c r="H118" s="141">
        <f t="shared" si="39"/>
        <v>0.12409885473176613</v>
      </c>
      <c r="I118" s="181">
        <f>G118-F118</f>
        <v>10294</v>
      </c>
      <c r="J118" s="201">
        <f>SUM(J106:J116)</f>
        <v>93244</v>
      </c>
      <c r="K118" s="201">
        <f>SUM(K106:K117)</f>
        <v>0</v>
      </c>
      <c r="L118" s="216"/>
      <c r="M118" s="216">
        <f>SUM(M106:M117)</f>
        <v>93244</v>
      </c>
      <c r="N118" s="233">
        <f>SUM(N106:N117)</f>
        <v>93244</v>
      </c>
      <c r="O118" s="208">
        <f t="shared" si="42"/>
        <v>0</v>
      </c>
      <c r="P118" s="213">
        <f>SUM(P106:P116)</f>
        <v>0</v>
      </c>
    </row>
    <row r="119" spans="1:16" s="7" customFormat="1">
      <c r="A119" s="11"/>
      <c r="B119" s="5"/>
      <c r="C119" s="74"/>
      <c r="D119" s="5"/>
      <c r="E119" s="169"/>
      <c r="F119" s="192"/>
      <c r="G119" s="148"/>
      <c r="H119" s="140"/>
      <c r="I119" s="180"/>
      <c r="J119" s="200"/>
      <c r="K119" s="200"/>
      <c r="L119" s="215"/>
      <c r="M119" s="215"/>
      <c r="N119" s="204"/>
      <c r="O119" s="206"/>
      <c r="P119" s="212"/>
    </row>
    <row r="120" spans="1:16" s="5" customFormat="1">
      <c r="A120" s="11"/>
      <c r="B120" s="108">
        <v>161</v>
      </c>
      <c r="C120" s="109" t="s">
        <v>56</v>
      </c>
      <c r="D120" s="108"/>
      <c r="E120" s="170"/>
      <c r="F120" s="193"/>
      <c r="G120" s="149"/>
      <c r="H120" s="142"/>
      <c r="I120" s="142"/>
      <c r="J120" s="228"/>
      <c r="K120" s="228"/>
      <c r="L120" s="229"/>
      <c r="M120" s="229"/>
      <c r="N120" s="233"/>
      <c r="O120" s="208"/>
      <c r="P120" s="213"/>
    </row>
    <row r="121" spans="1:16" s="5" customFormat="1">
      <c r="A121" s="11"/>
      <c r="B121" s="110">
        <v>161</v>
      </c>
      <c r="C121" s="251">
        <v>5105111</v>
      </c>
      <c r="D121" s="252" t="s">
        <v>57</v>
      </c>
      <c r="E121" s="253">
        <v>30615</v>
      </c>
      <c r="F121" s="254">
        <v>31229</v>
      </c>
      <c r="G121" s="255">
        <v>31854</v>
      </c>
      <c r="H121" s="256">
        <f t="shared" ref="H121:H133" si="45">(G121-F121)/F121</f>
        <v>2.0013449037753369E-2</v>
      </c>
      <c r="I121" s="257">
        <f t="shared" ref="I121:I131" si="46">G121-F121</f>
        <v>625</v>
      </c>
      <c r="J121" s="250">
        <v>31229</v>
      </c>
      <c r="K121" s="250">
        <f t="shared" ref="K121:K131" si="47">J121-G121</f>
        <v>-625</v>
      </c>
      <c r="L121" s="258"/>
      <c r="M121" s="258">
        <f>G121-L121</f>
        <v>31854</v>
      </c>
      <c r="N121" s="259">
        <v>31698</v>
      </c>
      <c r="O121" s="260">
        <f t="shared" ref="O121:O133" si="48">IF(G121=0,0,(N121-G121)/G121)</f>
        <v>-4.89734413260501E-3</v>
      </c>
      <c r="P121" s="261">
        <v>0</v>
      </c>
    </row>
    <row r="122" spans="1:16" s="5" customFormat="1">
      <c r="A122" s="11"/>
      <c r="B122" s="110">
        <v>161</v>
      </c>
      <c r="C122" s="251">
        <v>5105110</v>
      </c>
      <c r="D122" s="252" t="s">
        <v>13</v>
      </c>
      <c r="E122" s="253">
        <v>19528</v>
      </c>
      <c r="F122" s="254">
        <v>20455</v>
      </c>
      <c r="G122" s="255">
        <v>20864</v>
      </c>
      <c r="H122" s="256">
        <f t="shared" si="45"/>
        <v>1.9995111219750672E-2</v>
      </c>
      <c r="I122" s="257">
        <f t="shared" si="46"/>
        <v>409</v>
      </c>
      <c r="J122" s="250">
        <v>20455</v>
      </c>
      <c r="K122" s="250">
        <f t="shared" si="47"/>
        <v>-409</v>
      </c>
      <c r="L122" s="258"/>
      <c r="M122" s="258">
        <f t="shared" ref="M122:M131" si="49">G122-L122</f>
        <v>20864</v>
      </c>
      <c r="N122" s="259">
        <v>20864</v>
      </c>
      <c r="O122" s="260">
        <f t="shared" si="48"/>
        <v>0</v>
      </c>
      <c r="P122" s="261">
        <v>0</v>
      </c>
    </row>
    <row r="123" spans="1:16" s="5" customFormat="1">
      <c r="A123" s="11"/>
      <c r="B123" s="110">
        <v>161</v>
      </c>
      <c r="C123" s="111"/>
      <c r="D123" s="110" t="s">
        <v>430</v>
      </c>
      <c r="E123" s="169">
        <v>0</v>
      </c>
      <c r="F123" s="192"/>
      <c r="G123" s="148">
        <v>0</v>
      </c>
      <c r="H123" s="140" t="e">
        <f t="shared" si="45"/>
        <v>#DIV/0!</v>
      </c>
      <c r="I123" s="180">
        <f t="shared" si="46"/>
        <v>0</v>
      </c>
      <c r="J123" s="200">
        <v>0</v>
      </c>
      <c r="K123" s="200">
        <f t="shared" si="47"/>
        <v>0</v>
      </c>
      <c r="L123" s="215"/>
      <c r="M123" s="215">
        <f t="shared" si="49"/>
        <v>0</v>
      </c>
      <c r="N123" s="204">
        <v>0</v>
      </c>
      <c r="O123" s="205">
        <f t="shared" si="48"/>
        <v>0</v>
      </c>
      <c r="P123" s="212">
        <v>0</v>
      </c>
    </row>
    <row r="124" spans="1:16" s="5" customFormat="1">
      <c r="A124" s="11"/>
      <c r="B124" s="110">
        <v>161</v>
      </c>
      <c r="C124" s="111">
        <v>5705407</v>
      </c>
      <c r="D124" s="110" t="s">
        <v>334</v>
      </c>
      <c r="E124" s="169">
        <v>500</v>
      </c>
      <c r="F124" s="192">
        <v>500</v>
      </c>
      <c r="G124" s="148">
        <v>600</v>
      </c>
      <c r="H124" s="140">
        <f t="shared" si="45"/>
        <v>0.2</v>
      </c>
      <c r="I124" s="180">
        <f t="shared" si="46"/>
        <v>100</v>
      </c>
      <c r="J124" s="200">
        <v>600</v>
      </c>
      <c r="K124" s="200">
        <f t="shared" si="47"/>
        <v>0</v>
      </c>
      <c r="L124" s="215"/>
      <c r="M124" s="215">
        <f t="shared" si="49"/>
        <v>600</v>
      </c>
      <c r="N124" s="204">
        <v>600</v>
      </c>
      <c r="O124" s="205">
        <f t="shared" si="48"/>
        <v>0</v>
      </c>
      <c r="P124" s="212">
        <v>0</v>
      </c>
    </row>
    <row r="125" spans="1:16" s="7" customFormat="1">
      <c r="A125" s="11"/>
      <c r="B125" s="110">
        <v>161</v>
      </c>
      <c r="C125" s="111">
        <v>5705426</v>
      </c>
      <c r="D125" s="110" t="s">
        <v>333</v>
      </c>
      <c r="E125" s="169">
        <v>1450</v>
      </c>
      <c r="F125" s="192">
        <v>1450</v>
      </c>
      <c r="G125" s="148">
        <v>1450</v>
      </c>
      <c r="H125" s="140">
        <f t="shared" si="45"/>
        <v>0</v>
      </c>
      <c r="I125" s="180">
        <f t="shared" si="46"/>
        <v>0</v>
      </c>
      <c r="J125" s="200">
        <v>1450</v>
      </c>
      <c r="K125" s="200">
        <f t="shared" si="47"/>
        <v>0</v>
      </c>
      <c r="L125" s="215"/>
      <c r="M125" s="215">
        <f t="shared" si="49"/>
        <v>1450</v>
      </c>
      <c r="N125" s="204">
        <v>1450</v>
      </c>
      <c r="O125" s="205">
        <f t="shared" si="48"/>
        <v>0</v>
      </c>
      <c r="P125" s="212">
        <v>0</v>
      </c>
    </row>
    <row r="126" spans="1:16" s="5" customFormat="1">
      <c r="A126" s="11"/>
      <c r="B126" s="110">
        <v>161</v>
      </c>
      <c r="C126" s="111">
        <v>5705703</v>
      </c>
      <c r="D126" s="110" t="s">
        <v>335</v>
      </c>
      <c r="E126" s="169">
        <v>2350</v>
      </c>
      <c r="F126" s="192">
        <v>2350</v>
      </c>
      <c r="G126" s="148">
        <v>3100</v>
      </c>
      <c r="H126" s="140">
        <f t="shared" si="45"/>
        <v>0.31914893617021278</v>
      </c>
      <c r="I126" s="180">
        <f t="shared" si="46"/>
        <v>750</v>
      </c>
      <c r="J126" s="200">
        <v>3100</v>
      </c>
      <c r="K126" s="200">
        <f t="shared" si="47"/>
        <v>0</v>
      </c>
      <c r="L126" s="215"/>
      <c r="M126" s="215">
        <f t="shared" si="49"/>
        <v>3100</v>
      </c>
      <c r="N126" s="204">
        <v>3100</v>
      </c>
      <c r="O126" s="205">
        <f t="shared" si="48"/>
        <v>0</v>
      </c>
      <c r="P126" s="212">
        <v>0</v>
      </c>
    </row>
    <row r="127" spans="1:16" s="7" customFormat="1">
      <c r="A127" s="11"/>
      <c r="B127" s="110">
        <v>161</v>
      </c>
      <c r="C127" s="111">
        <v>5705700</v>
      </c>
      <c r="D127" s="110" t="s">
        <v>220</v>
      </c>
      <c r="E127" s="169">
        <v>1000</v>
      </c>
      <c r="F127" s="192">
        <v>1000</v>
      </c>
      <c r="G127" s="148">
        <v>1000</v>
      </c>
      <c r="H127" s="140">
        <f t="shared" si="45"/>
        <v>0</v>
      </c>
      <c r="I127" s="180">
        <f t="shared" si="46"/>
        <v>0</v>
      </c>
      <c r="J127" s="200">
        <v>1000</v>
      </c>
      <c r="K127" s="200">
        <f t="shared" si="47"/>
        <v>0</v>
      </c>
      <c r="L127" s="215"/>
      <c r="M127" s="215">
        <f t="shared" si="49"/>
        <v>1000</v>
      </c>
      <c r="N127" s="204">
        <v>1000</v>
      </c>
      <c r="O127" s="205">
        <f t="shared" si="48"/>
        <v>0</v>
      </c>
      <c r="P127" s="212">
        <v>0</v>
      </c>
    </row>
    <row r="128" spans="1:16" s="5" customFormat="1">
      <c r="A128" s="11"/>
      <c r="B128" s="110">
        <v>161</v>
      </c>
      <c r="C128" s="111"/>
      <c r="D128" s="110" t="s">
        <v>8</v>
      </c>
      <c r="E128" s="169">
        <v>0</v>
      </c>
      <c r="F128" s="192"/>
      <c r="G128" s="148">
        <v>0</v>
      </c>
      <c r="H128" s="140" t="e">
        <f t="shared" si="45"/>
        <v>#DIV/0!</v>
      </c>
      <c r="I128" s="180">
        <f t="shared" si="46"/>
        <v>0</v>
      </c>
      <c r="J128" s="200">
        <v>0</v>
      </c>
      <c r="K128" s="200">
        <f t="shared" si="47"/>
        <v>0</v>
      </c>
      <c r="L128" s="215"/>
      <c r="M128" s="215">
        <f t="shared" si="49"/>
        <v>0</v>
      </c>
      <c r="N128" s="204">
        <v>0</v>
      </c>
      <c r="O128" s="205">
        <f t="shared" si="48"/>
        <v>0</v>
      </c>
      <c r="P128" s="212">
        <v>0</v>
      </c>
    </row>
    <row r="129" spans="1:16" s="5" customFormat="1">
      <c r="A129" s="11"/>
      <c r="B129" s="110">
        <v>161</v>
      </c>
      <c r="C129" s="111">
        <v>5705731</v>
      </c>
      <c r="D129" s="110" t="s">
        <v>9</v>
      </c>
      <c r="E129" s="169">
        <v>400</v>
      </c>
      <c r="F129" s="192">
        <v>400</v>
      </c>
      <c r="G129" s="148">
        <v>550</v>
      </c>
      <c r="H129" s="140">
        <f t="shared" si="45"/>
        <v>0.375</v>
      </c>
      <c r="I129" s="180">
        <f t="shared" si="46"/>
        <v>150</v>
      </c>
      <c r="J129" s="200">
        <v>550</v>
      </c>
      <c r="K129" s="200">
        <f t="shared" si="47"/>
        <v>0</v>
      </c>
      <c r="L129" s="215"/>
      <c r="M129" s="215">
        <f t="shared" si="49"/>
        <v>550</v>
      </c>
      <c r="N129" s="204">
        <v>550</v>
      </c>
      <c r="O129" s="205">
        <f t="shared" si="48"/>
        <v>0</v>
      </c>
      <c r="P129" s="212">
        <v>0</v>
      </c>
    </row>
    <row r="130" spans="1:16" s="5" customFormat="1">
      <c r="A130" s="11"/>
      <c r="B130" s="110">
        <v>161</v>
      </c>
      <c r="C130" s="111">
        <v>5705850</v>
      </c>
      <c r="D130" s="110" t="s">
        <v>23</v>
      </c>
      <c r="E130" s="169">
        <v>1000</v>
      </c>
      <c r="F130" s="192">
        <v>1000</v>
      </c>
      <c r="G130" s="148">
        <v>1000</v>
      </c>
      <c r="H130" s="140">
        <f t="shared" si="45"/>
        <v>0</v>
      </c>
      <c r="I130" s="180">
        <f t="shared" si="46"/>
        <v>0</v>
      </c>
      <c r="J130" s="200">
        <v>1000</v>
      </c>
      <c r="K130" s="200">
        <f t="shared" si="47"/>
        <v>0</v>
      </c>
      <c r="L130" s="215"/>
      <c r="M130" s="215">
        <f t="shared" si="49"/>
        <v>1000</v>
      </c>
      <c r="N130" s="204">
        <v>1000</v>
      </c>
      <c r="O130" s="205">
        <f t="shared" si="48"/>
        <v>0</v>
      </c>
      <c r="P130" s="212">
        <v>0</v>
      </c>
    </row>
    <row r="131" spans="1:16" s="134" customFormat="1">
      <c r="A131" s="137"/>
      <c r="B131" s="134">
        <v>161</v>
      </c>
      <c r="C131" s="136">
        <v>5105111</v>
      </c>
      <c r="D131" s="134" t="s">
        <v>405</v>
      </c>
      <c r="E131" s="169">
        <v>1000</v>
      </c>
      <c r="F131" s="192"/>
      <c r="G131" s="148"/>
      <c r="H131" s="143" t="e">
        <f t="shared" si="45"/>
        <v>#DIV/0!</v>
      </c>
      <c r="I131" s="184">
        <f t="shared" si="46"/>
        <v>0</v>
      </c>
      <c r="J131" s="200"/>
      <c r="K131" s="200">
        <f t="shared" si="47"/>
        <v>0</v>
      </c>
      <c r="L131" s="215"/>
      <c r="M131" s="215">
        <f t="shared" si="49"/>
        <v>0</v>
      </c>
      <c r="N131" s="204"/>
      <c r="O131" s="205">
        <f t="shared" si="48"/>
        <v>0</v>
      </c>
      <c r="P131" s="212"/>
    </row>
    <row r="132" spans="1:16" s="5" customFormat="1">
      <c r="C132" s="111"/>
      <c r="D132" s="110"/>
      <c r="E132" s="169"/>
      <c r="F132" s="192"/>
      <c r="G132" s="148"/>
      <c r="H132" s="140" t="e">
        <f t="shared" si="45"/>
        <v>#DIV/0!</v>
      </c>
      <c r="I132" s="180"/>
      <c r="J132" s="200"/>
      <c r="K132" s="200"/>
      <c r="L132" s="215"/>
      <c r="M132" s="215"/>
      <c r="N132" s="204"/>
      <c r="O132" s="206">
        <f t="shared" si="48"/>
        <v>0</v>
      </c>
      <c r="P132" s="212"/>
    </row>
    <row r="133" spans="1:16" s="5" customFormat="1">
      <c r="A133" s="11" t="s">
        <v>364</v>
      </c>
      <c r="B133" s="108" t="s">
        <v>3</v>
      </c>
      <c r="C133" s="109" t="s">
        <v>58</v>
      </c>
      <c r="D133" s="108"/>
      <c r="E133" s="170">
        <f>SUM(E121:E131)</f>
        <v>57843</v>
      </c>
      <c r="F133" s="194">
        <f t="shared" ref="F133:G133" si="50">SUM(F121:F131)</f>
        <v>58384</v>
      </c>
      <c r="G133" s="154">
        <f t="shared" si="50"/>
        <v>60418</v>
      </c>
      <c r="H133" s="141">
        <f t="shared" si="45"/>
        <v>3.483831186626473E-2</v>
      </c>
      <c r="I133" s="181">
        <f>G133-F133</f>
        <v>2034</v>
      </c>
      <c r="J133" s="201">
        <f>SUM(J121:J131)</f>
        <v>59384</v>
      </c>
      <c r="K133" s="201">
        <f>SUM(K121:K132)</f>
        <v>-1034</v>
      </c>
      <c r="L133" s="216"/>
      <c r="M133" s="216">
        <f>SUM(M121:M132)</f>
        <v>60418</v>
      </c>
      <c r="N133" s="233">
        <f>SUM(N121:N132)</f>
        <v>60262</v>
      </c>
      <c r="O133" s="208">
        <f t="shared" si="48"/>
        <v>-2.5820119831838195E-3</v>
      </c>
      <c r="P133" s="213">
        <f>SUM(P121:P130)</f>
        <v>0</v>
      </c>
    </row>
    <row r="134" spans="1:16" s="5" customFormat="1">
      <c r="A134" s="11"/>
      <c r="B134" s="111"/>
      <c r="C134" s="74"/>
      <c r="E134" s="169"/>
      <c r="F134" s="192"/>
      <c r="G134" s="148"/>
      <c r="H134" s="140"/>
      <c r="I134" s="180"/>
      <c r="J134" s="200"/>
      <c r="K134" s="200"/>
      <c r="L134" s="215"/>
      <c r="M134" s="215"/>
      <c r="N134" s="204"/>
      <c r="O134" s="206"/>
      <c r="P134" s="212"/>
    </row>
    <row r="135" spans="1:16" s="5" customFormat="1">
      <c r="A135" s="11"/>
      <c r="B135" s="108">
        <v>162</v>
      </c>
      <c r="C135" s="109" t="s">
        <v>225</v>
      </c>
      <c r="D135" s="108"/>
      <c r="E135" s="170"/>
      <c r="F135" s="193"/>
      <c r="G135" s="149"/>
      <c r="H135" s="142"/>
      <c r="I135" s="142"/>
      <c r="J135" s="228"/>
      <c r="K135" s="228"/>
      <c r="L135" s="229"/>
      <c r="M135" s="229"/>
      <c r="N135" s="233"/>
      <c r="O135" s="208"/>
      <c r="P135" s="213"/>
    </row>
    <row r="136" spans="1:16" s="5" customFormat="1">
      <c r="A136" s="11"/>
      <c r="B136" s="6">
        <v>162</v>
      </c>
      <c r="C136" s="111">
        <v>5105101</v>
      </c>
      <c r="D136" s="110" t="s">
        <v>14</v>
      </c>
      <c r="E136" s="169">
        <v>7500</v>
      </c>
      <c r="F136" s="192">
        <v>3950</v>
      </c>
      <c r="G136" s="148">
        <v>7500</v>
      </c>
      <c r="H136" s="140">
        <f t="shared" ref="H136:H146" si="51">(G136-F136)/F136</f>
        <v>0.89873417721518989</v>
      </c>
      <c r="I136" s="180">
        <f t="shared" ref="I136:I144" si="52">G136-F136</f>
        <v>3550</v>
      </c>
      <c r="J136" s="200">
        <v>7500</v>
      </c>
      <c r="K136" s="200">
        <f t="shared" ref="K136:K144" si="53">J136-G136</f>
        <v>0</v>
      </c>
      <c r="L136" s="215"/>
      <c r="M136" s="215">
        <f>G136-L136</f>
        <v>7500</v>
      </c>
      <c r="N136" s="204">
        <v>7500</v>
      </c>
      <c r="O136" s="205">
        <f t="shared" ref="O136:O146" si="54">IF(G136=0,0,(N136-G136)/G136)</f>
        <v>0</v>
      </c>
      <c r="P136" s="212">
        <v>0</v>
      </c>
    </row>
    <row r="137" spans="1:16" s="110" customFormat="1">
      <c r="A137" s="11"/>
      <c r="B137" s="6">
        <v>162</v>
      </c>
      <c r="C137" s="111"/>
      <c r="D137" s="110" t="s">
        <v>332</v>
      </c>
      <c r="E137" s="169">
        <v>0</v>
      </c>
      <c r="F137" s="192"/>
      <c r="G137" s="148">
        <v>0</v>
      </c>
      <c r="H137" s="140" t="e">
        <f t="shared" si="51"/>
        <v>#DIV/0!</v>
      </c>
      <c r="I137" s="180">
        <f t="shared" si="52"/>
        <v>0</v>
      </c>
      <c r="J137" s="200">
        <v>0</v>
      </c>
      <c r="K137" s="200">
        <f t="shared" si="53"/>
        <v>0</v>
      </c>
      <c r="L137" s="215"/>
      <c r="M137" s="215">
        <f t="shared" ref="M137:M144" si="55">G137-L137</f>
        <v>0</v>
      </c>
      <c r="N137" s="204">
        <v>0</v>
      </c>
      <c r="O137" s="205">
        <f t="shared" si="54"/>
        <v>0</v>
      </c>
      <c r="P137" s="212">
        <v>0</v>
      </c>
    </row>
    <row r="138" spans="1:16" s="5" customFormat="1">
      <c r="A138" s="11"/>
      <c r="B138" s="110">
        <v>162</v>
      </c>
      <c r="C138" s="111"/>
      <c r="D138" s="110" t="s">
        <v>334</v>
      </c>
      <c r="E138" s="169">
        <v>0</v>
      </c>
      <c r="F138" s="192"/>
      <c r="G138" s="148">
        <v>0</v>
      </c>
      <c r="H138" s="140" t="e">
        <f t="shared" si="51"/>
        <v>#DIV/0!</v>
      </c>
      <c r="I138" s="180">
        <f t="shared" si="52"/>
        <v>0</v>
      </c>
      <c r="J138" s="200">
        <v>0</v>
      </c>
      <c r="K138" s="200">
        <f t="shared" si="53"/>
        <v>0</v>
      </c>
      <c r="L138" s="215"/>
      <c r="M138" s="215">
        <f t="shared" si="55"/>
        <v>0</v>
      </c>
      <c r="N138" s="204">
        <v>0</v>
      </c>
      <c r="O138" s="205">
        <f t="shared" si="54"/>
        <v>0</v>
      </c>
      <c r="P138" s="212">
        <v>0</v>
      </c>
    </row>
    <row r="139" spans="1:16" s="5" customFormat="1">
      <c r="A139" s="11"/>
      <c r="B139" s="110">
        <v>162</v>
      </c>
      <c r="C139" s="111">
        <v>5705277</v>
      </c>
      <c r="D139" s="110" t="s">
        <v>226</v>
      </c>
      <c r="E139" s="169">
        <v>7500</v>
      </c>
      <c r="F139" s="192">
        <v>3950</v>
      </c>
      <c r="G139" s="148">
        <v>7500</v>
      </c>
      <c r="H139" s="140">
        <f t="shared" si="51"/>
        <v>0.89873417721518989</v>
      </c>
      <c r="I139" s="180">
        <f t="shared" si="52"/>
        <v>3550</v>
      </c>
      <c r="J139" s="200">
        <v>7500</v>
      </c>
      <c r="K139" s="200">
        <f t="shared" si="53"/>
        <v>0</v>
      </c>
      <c r="L139" s="215"/>
      <c r="M139" s="215">
        <f t="shared" si="55"/>
        <v>7500</v>
      </c>
      <c r="N139" s="204">
        <v>7500</v>
      </c>
      <c r="O139" s="205">
        <f t="shared" si="54"/>
        <v>0</v>
      </c>
      <c r="P139" s="212">
        <v>0</v>
      </c>
    </row>
    <row r="140" spans="1:16" s="5" customFormat="1">
      <c r="A140" s="11"/>
      <c r="B140" s="110">
        <v>162</v>
      </c>
      <c r="C140" s="111"/>
      <c r="D140" s="110" t="s">
        <v>132</v>
      </c>
      <c r="E140" s="169">
        <v>0</v>
      </c>
      <c r="F140" s="192"/>
      <c r="G140" s="148">
        <v>0</v>
      </c>
      <c r="H140" s="140" t="e">
        <f t="shared" si="51"/>
        <v>#DIV/0!</v>
      </c>
      <c r="I140" s="180">
        <f t="shared" si="52"/>
        <v>0</v>
      </c>
      <c r="J140" s="200">
        <v>0</v>
      </c>
      <c r="K140" s="200">
        <f t="shared" si="53"/>
        <v>0</v>
      </c>
      <c r="L140" s="215"/>
      <c r="M140" s="215">
        <f t="shared" si="55"/>
        <v>0</v>
      </c>
      <c r="N140" s="204">
        <v>0</v>
      </c>
      <c r="O140" s="205">
        <f t="shared" si="54"/>
        <v>0</v>
      </c>
      <c r="P140" s="212">
        <v>0</v>
      </c>
    </row>
    <row r="141" spans="1:16" s="5" customFormat="1">
      <c r="A141" s="11"/>
      <c r="B141" s="110">
        <v>162</v>
      </c>
      <c r="C141" s="111"/>
      <c r="D141" s="110" t="s">
        <v>21</v>
      </c>
      <c r="E141" s="169">
        <v>0</v>
      </c>
      <c r="F141" s="192"/>
      <c r="G141" s="148">
        <v>0</v>
      </c>
      <c r="H141" s="140" t="e">
        <f t="shared" si="51"/>
        <v>#DIV/0!</v>
      </c>
      <c r="I141" s="180">
        <f t="shared" si="52"/>
        <v>0</v>
      </c>
      <c r="J141" s="200">
        <v>0</v>
      </c>
      <c r="K141" s="200">
        <f t="shared" si="53"/>
        <v>0</v>
      </c>
      <c r="L141" s="215"/>
      <c r="M141" s="215">
        <f t="shared" si="55"/>
        <v>0</v>
      </c>
      <c r="N141" s="204">
        <v>0</v>
      </c>
      <c r="O141" s="205">
        <f t="shared" si="54"/>
        <v>0</v>
      </c>
      <c r="P141" s="212">
        <v>0</v>
      </c>
    </row>
    <row r="142" spans="1:16" s="5" customFormat="1">
      <c r="A142" s="11"/>
      <c r="B142" s="110">
        <v>162</v>
      </c>
      <c r="C142" s="111">
        <v>5705700</v>
      </c>
      <c r="D142" s="110" t="s">
        <v>227</v>
      </c>
      <c r="E142" s="169">
        <v>2100</v>
      </c>
      <c r="F142" s="192">
        <v>2100</v>
      </c>
      <c r="G142" s="148">
        <v>2100</v>
      </c>
      <c r="H142" s="140">
        <f t="shared" si="51"/>
        <v>0</v>
      </c>
      <c r="I142" s="180">
        <f t="shared" si="52"/>
        <v>0</v>
      </c>
      <c r="J142" s="200">
        <v>2100</v>
      </c>
      <c r="K142" s="200">
        <f t="shared" si="53"/>
        <v>0</v>
      </c>
      <c r="L142" s="215"/>
      <c r="M142" s="215">
        <f t="shared" si="55"/>
        <v>2100</v>
      </c>
      <c r="N142" s="204">
        <v>2100</v>
      </c>
      <c r="O142" s="205">
        <f t="shared" si="54"/>
        <v>0</v>
      </c>
      <c r="P142" s="212">
        <v>0</v>
      </c>
    </row>
    <row r="143" spans="1:16" s="5" customFormat="1">
      <c r="A143" s="11"/>
      <c r="B143" s="110">
        <v>162</v>
      </c>
      <c r="C143" s="111"/>
      <c r="D143" s="110" t="s">
        <v>8</v>
      </c>
      <c r="E143" s="169">
        <v>0</v>
      </c>
      <c r="F143" s="192"/>
      <c r="G143" s="148"/>
      <c r="H143" s="140" t="e">
        <f t="shared" si="51"/>
        <v>#DIV/0!</v>
      </c>
      <c r="I143" s="180">
        <f t="shared" si="52"/>
        <v>0</v>
      </c>
      <c r="J143" s="200">
        <v>0</v>
      </c>
      <c r="K143" s="200">
        <f t="shared" si="53"/>
        <v>0</v>
      </c>
      <c r="L143" s="215"/>
      <c r="M143" s="215">
        <f t="shared" si="55"/>
        <v>0</v>
      </c>
      <c r="N143" s="204">
        <v>0</v>
      </c>
      <c r="O143" s="205">
        <f t="shared" si="54"/>
        <v>0</v>
      </c>
      <c r="P143" s="212">
        <v>0</v>
      </c>
    </row>
    <row r="144" spans="1:16" s="5" customFormat="1">
      <c r="A144" s="11"/>
      <c r="B144" s="110"/>
      <c r="C144" s="111"/>
      <c r="D144" s="110" t="s">
        <v>23</v>
      </c>
      <c r="E144" s="169">
        <v>0</v>
      </c>
      <c r="F144" s="192"/>
      <c r="G144" s="148"/>
      <c r="H144" s="140" t="e">
        <f t="shared" si="51"/>
        <v>#DIV/0!</v>
      </c>
      <c r="I144" s="180">
        <f t="shared" si="52"/>
        <v>0</v>
      </c>
      <c r="J144" s="200"/>
      <c r="K144" s="200">
        <f t="shared" si="53"/>
        <v>0</v>
      </c>
      <c r="L144" s="215"/>
      <c r="M144" s="215">
        <f t="shared" si="55"/>
        <v>0</v>
      </c>
      <c r="N144" s="204">
        <v>0</v>
      </c>
      <c r="O144" s="205">
        <f t="shared" si="54"/>
        <v>0</v>
      </c>
      <c r="P144" s="212">
        <v>0</v>
      </c>
    </row>
    <row r="145" spans="1:16" s="5" customFormat="1">
      <c r="C145" s="111"/>
      <c r="D145" s="110"/>
      <c r="E145" s="169"/>
      <c r="F145" s="192"/>
      <c r="G145" s="148"/>
      <c r="H145" s="140" t="e">
        <f t="shared" si="51"/>
        <v>#DIV/0!</v>
      </c>
      <c r="I145" s="180"/>
      <c r="J145" s="200"/>
      <c r="K145" s="200"/>
      <c r="L145" s="215"/>
      <c r="M145" s="215"/>
      <c r="N145" s="204"/>
      <c r="O145" s="206">
        <f t="shared" si="54"/>
        <v>0</v>
      </c>
      <c r="P145" s="212"/>
    </row>
    <row r="146" spans="1:16" s="7" customFormat="1">
      <c r="A146" s="11" t="s">
        <v>364</v>
      </c>
      <c r="B146" s="108" t="s">
        <v>3</v>
      </c>
      <c r="C146" s="109" t="s">
        <v>225</v>
      </c>
      <c r="D146" s="108"/>
      <c r="E146" s="170">
        <f>SUM(E136:E144)</f>
        <v>17100</v>
      </c>
      <c r="F146" s="194">
        <f t="shared" ref="F146:G146" si="56">SUM(F136:F144)</f>
        <v>10000</v>
      </c>
      <c r="G146" s="154">
        <f t="shared" si="56"/>
        <v>17100</v>
      </c>
      <c r="H146" s="141">
        <f t="shared" si="51"/>
        <v>0.71</v>
      </c>
      <c r="I146" s="181">
        <f>G146-F146</f>
        <v>7100</v>
      </c>
      <c r="J146" s="201">
        <f>SUM(J136:J144)</f>
        <v>17100</v>
      </c>
      <c r="K146" s="201">
        <f>SUM(K136:K145)</f>
        <v>0</v>
      </c>
      <c r="L146" s="216"/>
      <c r="M146" s="216">
        <f>SUM(M136:M145)</f>
        <v>17100</v>
      </c>
      <c r="N146" s="233">
        <f>SUM(N136:N145)</f>
        <v>17100</v>
      </c>
      <c r="O146" s="208">
        <f t="shared" si="54"/>
        <v>0</v>
      </c>
      <c r="P146" s="213">
        <f>SUM(P136:P144)</f>
        <v>0</v>
      </c>
    </row>
    <row r="147" spans="1:16" s="11" customFormat="1">
      <c r="C147" s="73"/>
      <c r="E147" s="168"/>
      <c r="F147" s="196"/>
      <c r="G147" s="159"/>
      <c r="H147" s="144"/>
      <c r="I147" s="185"/>
      <c r="J147" s="236"/>
      <c r="K147" s="236"/>
      <c r="L147" s="237"/>
      <c r="M147" s="237"/>
      <c r="N147" s="204"/>
      <c r="O147" s="205"/>
      <c r="P147" s="232"/>
    </row>
    <row r="148" spans="1:16" s="5" customFormat="1">
      <c r="A148" s="11"/>
      <c r="B148" s="7">
        <v>175</v>
      </c>
      <c r="C148" s="72" t="s">
        <v>59</v>
      </c>
      <c r="D148" s="7"/>
      <c r="E148" s="170"/>
      <c r="F148" s="193"/>
      <c r="G148" s="149"/>
      <c r="H148" s="142"/>
      <c r="I148" s="142"/>
      <c r="J148" s="228"/>
      <c r="K148" s="228"/>
      <c r="L148" s="229"/>
      <c r="M148" s="229"/>
      <c r="N148" s="233"/>
      <c r="O148" s="208"/>
      <c r="P148" s="213"/>
    </row>
    <row r="149" spans="1:16" s="5" customFormat="1">
      <c r="A149" s="11"/>
      <c r="B149" s="5">
        <v>175</v>
      </c>
      <c r="C149" s="251">
        <v>5105111</v>
      </c>
      <c r="D149" s="252" t="s">
        <v>228</v>
      </c>
      <c r="E149" s="253">
        <v>924</v>
      </c>
      <c r="F149" s="254">
        <v>924</v>
      </c>
      <c r="G149" s="255">
        <v>924</v>
      </c>
      <c r="H149" s="256">
        <f>(G149-F149)/F149</f>
        <v>0</v>
      </c>
      <c r="I149" s="257">
        <f>G149-F149</f>
        <v>0</v>
      </c>
      <c r="J149" s="250">
        <v>924</v>
      </c>
      <c r="K149" s="250">
        <f>J149-G149</f>
        <v>0</v>
      </c>
      <c r="L149" s="258"/>
      <c r="M149" s="258">
        <f>G149-L149</f>
        <v>924</v>
      </c>
      <c r="N149" s="259">
        <v>938</v>
      </c>
      <c r="O149" s="260">
        <f>IF(G149=0,0,(N149-G149)/G149)</f>
        <v>1.5151515151515152E-2</v>
      </c>
      <c r="P149" s="261">
        <v>0</v>
      </c>
    </row>
    <row r="150" spans="1:16" s="7" customFormat="1">
      <c r="A150" s="158"/>
      <c r="B150" s="158"/>
      <c r="C150" s="74"/>
      <c r="D150" s="5"/>
      <c r="E150" s="169"/>
      <c r="F150" s="192"/>
      <c r="G150" s="148"/>
      <c r="H150" s="140" t="e">
        <f>(G150-F150)/F150</f>
        <v>#DIV/0!</v>
      </c>
      <c r="I150" s="180"/>
      <c r="J150" s="200"/>
      <c r="K150" s="200"/>
      <c r="L150" s="215"/>
      <c r="M150" s="215"/>
      <c r="N150" s="204"/>
      <c r="O150" s="206">
        <f>IF(G150=0,0,(N150-G150)/G150)</f>
        <v>0</v>
      </c>
      <c r="P150" s="212"/>
    </row>
    <row r="151" spans="1:16" s="5" customFormat="1">
      <c r="A151" s="11" t="s">
        <v>364</v>
      </c>
      <c r="B151" s="7" t="s">
        <v>3</v>
      </c>
      <c r="C151" s="72" t="s">
        <v>60</v>
      </c>
      <c r="D151" s="7"/>
      <c r="E151" s="170">
        <f>SUM(E149)</f>
        <v>924</v>
      </c>
      <c r="F151" s="194">
        <f t="shared" ref="F151:G151" si="57">SUM(F149)</f>
        <v>924</v>
      </c>
      <c r="G151" s="154">
        <f t="shared" si="57"/>
        <v>924</v>
      </c>
      <c r="H151" s="141">
        <f>(G151-F151)/F151</f>
        <v>0</v>
      </c>
      <c r="I151" s="181">
        <f>G151-F151</f>
        <v>0</v>
      </c>
      <c r="J151" s="201">
        <f>SUM(J149:J150)</f>
        <v>924</v>
      </c>
      <c r="K151" s="201">
        <f>SUM(K149:K150)</f>
        <v>0</v>
      </c>
      <c r="L151" s="216"/>
      <c r="M151" s="216">
        <f>SUM(M149:M150)</f>
        <v>924</v>
      </c>
      <c r="N151" s="233">
        <f>SUM(N149:N150)</f>
        <v>938</v>
      </c>
      <c r="O151" s="208">
        <f>IF(G151=0,0,(N151-G151)/G151)</f>
        <v>1.5151515151515152E-2</v>
      </c>
      <c r="P151" s="213">
        <f>SUM(P149:P149)</f>
        <v>0</v>
      </c>
    </row>
    <row r="152" spans="1:16" s="7" customFormat="1">
      <c r="A152" s="11"/>
      <c r="B152" s="111"/>
      <c r="C152" s="74"/>
      <c r="D152" s="5"/>
      <c r="E152" s="169"/>
      <c r="F152" s="192"/>
      <c r="G152" s="148"/>
      <c r="H152" s="140"/>
      <c r="I152" s="180"/>
      <c r="J152" s="200"/>
      <c r="K152" s="200"/>
      <c r="L152" s="215"/>
      <c r="M152" s="215"/>
      <c r="N152" s="204"/>
      <c r="O152" s="206"/>
      <c r="P152" s="212"/>
    </row>
    <row r="153" spans="1:16" s="7" customFormat="1">
      <c r="A153" s="11"/>
      <c r="B153" s="108">
        <v>192</v>
      </c>
      <c r="C153" s="109" t="s">
        <v>61</v>
      </c>
      <c r="D153" s="108"/>
      <c r="E153" s="170"/>
      <c r="F153" s="193"/>
      <c r="G153" s="149"/>
      <c r="H153" s="142"/>
      <c r="I153" s="142"/>
      <c r="J153" s="228"/>
      <c r="K153" s="228"/>
      <c r="L153" s="229"/>
      <c r="M153" s="229"/>
      <c r="N153" s="233"/>
      <c r="O153" s="208"/>
      <c r="P153" s="213"/>
    </row>
    <row r="154" spans="1:16" s="7" customFormat="1">
      <c r="A154" s="11"/>
      <c r="B154" s="110">
        <v>192</v>
      </c>
      <c r="C154" s="111">
        <v>5705115</v>
      </c>
      <c r="D154" s="110" t="s">
        <v>62</v>
      </c>
      <c r="E154" s="169">
        <v>15000</v>
      </c>
      <c r="F154" s="192">
        <v>13400</v>
      </c>
      <c r="G154" s="148">
        <v>13400</v>
      </c>
      <c r="H154" s="140">
        <f t="shared" ref="H154:H162" si="58">(G154-F154)/F154</f>
        <v>0</v>
      </c>
      <c r="I154" s="180">
        <f t="shared" ref="I154:I160" si="59">G154-F154</f>
        <v>0</v>
      </c>
      <c r="J154" s="200">
        <v>12000</v>
      </c>
      <c r="K154" s="200">
        <f t="shared" ref="K154:K160" si="60">J154-G154</f>
        <v>-1400</v>
      </c>
      <c r="L154" s="215"/>
      <c r="M154" s="215">
        <f>G154-L154</f>
        <v>13400</v>
      </c>
      <c r="N154" s="204">
        <v>12000</v>
      </c>
      <c r="O154" s="205">
        <f t="shared" ref="O154:O162" si="61">IF(G154=0,0,(N154-G154)/G154)</f>
        <v>-0.1044776119402985</v>
      </c>
      <c r="P154" s="212">
        <v>0</v>
      </c>
    </row>
    <row r="155" spans="1:16" s="7" customFormat="1">
      <c r="A155" s="11"/>
      <c r="B155" s="110">
        <v>192</v>
      </c>
      <c r="C155" s="111">
        <v>5705211</v>
      </c>
      <c r="D155" s="110" t="s">
        <v>63</v>
      </c>
      <c r="E155" s="169">
        <v>12450</v>
      </c>
      <c r="F155" s="192">
        <v>12450</v>
      </c>
      <c r="G155" s="148">
        <v>12450</v>
      </c>
      <c r="H155" s="140">
        <f t="shared" si="58"/>
        <v>0</v>
      </c>
      <c r="I155" s="180">
        <f t="shared" si="59"/>
        <v>0</v>
      </c>
      <c r="J155" s="200">
        <v>12450</v>
      </c>
      <c r="K155" s="200">
        <f t="shared" si="60"/>
        <v>0</v>
      </c>
      <c r="L155" s="215"/>
      <c r="M155" s="215">
        <f t="shared" ref="M155:M160" si="62">G155-L155</f>
        <v>12450</v>
      </c>
      <c r="N155" s="204">
        <v>12450</v>
      </c>
      <c r="O155" s="205">
        <f t="shared" si="61"/>
        <v>0</v>
      </c>
      <c r="P155" s="212">
        <v>0</v>
      </c>
    </row>
    <row r="156" spans="1:16" s="7" customFormat="1">
      <c r="A156" s="11"/>
      <c r="B156" s="110">
        <v>192</v>
      </c>
      <c r="C156" s="111">
        <v>5705251</v>
      </c>
      <c r="D156" s="110" t="s">
        <v>236</v>
      </c>
      <c r="E156" s="169">
        <v>1297</v>
      </c>
      <c r="F156" s="192">
        <v>1297</v>
      </c>
      <c r="G156" s="148">
        <v>1297</v>
      </c>
      <c r="H156" s="140">
        <f t="shared" si="58"/>
        <v>0</v>
      </c>
      <c r="I156" s="180">
        <f t="shared" si="59"/>
        <v>0</v>
      </c>
      <c r="J156" s="200">
        <v>1297</v>
      </c>
      <c r="K156" s="200">
        <f t="shared" si="60"/>
        <v>0</v>
      </c>
      <c r="L156" s="215"/>
      <c r="M156" s="215">
        <f t="shared" si="62"/>
        <v>1297</v>
      </c>
      <c r="N156" s="204">
        <v>1297</v>
      </c>
      <c r="O156" s="205">
        <f t="shared" si="61"/>
        <v>0</v>
      </c>
      <c r="P156" s="212">
        <v>0</v>
      </c>
    </row>
    <row r="157" spans="1:16" s="7" customFormat="1">
      <c r="A157" s="11"/>
      <c r="B157" s="110">
        <v>192</v>
      </c>
      <c r="C157" s="111"/>
      <c r="D157" s="110" t="s">
        <v>237</v>
      </c>
      <c r="E157" s="169">
        <v>0</v>
      </c>
      <c r="F157" s="192">
        <v>0</v>
      </c>
      <c r="G157" s="148">
        <v>0</v>
      </c>
      <c r="H157" s="140" t="e">
        <f t="shared" si="58"/>
        <v>#DIV/0!</v>
      </c>
      <c r="I157" s="180">
        <f t="shared" si="59"/>
        <v>0</v>
      </c>
      <c r="J157" s="200"/>
      <c r="K157" s="200">
        <f t="shared" si="60"/>
        <v>0</v>
      </c>
      <c r="L157" s="215"/>
      <c r="M157" s="215">
        <f t="shared" si="62"/>
        <v>0</v>
      </c>
      <c r="N157" s="204">
        <v>0</v>
      </c>
      <c r="O157" s="205">
        <f t="shared" si="61"/>
        <v>0</v>
      </c>
      <c r="P157" s="212">
        <v>0</v>
      </c>
    </row>
    <row r="158" spans="1:16" s="7" customFormat="1">
      <c r="A158" s="11"/>
      <c r="B158" s="110">
        <v>192</v>
      </c>
      <c r="C158" s="111">
        <v>5705207</v>
      </c>
      <c r="D158" s="110" t="s">
        <v>65</v>
      </c>
      <c r="E158" s="169">
        <v>15000</v>
      </c>
      <c r="F158" s="192">
        <v>15000</v>
      </c>
      <c r="G158" s="148">
        <v>15000</v>
      </c>
      <c r="H158" s="140">
        <f t="shared" si="58"/>
        <v>0</v>
      </c>
      <c r="I158" s="180">
        <f t="shared" si="59"/>
        <v>0</v>
      </c>
      <c r="J158" s="200">
        <v>15000</v>
      </c>
      <c r="K158" s="200">
        <f t="shared" si="60"/>
        <v>0</v>
      </c>
      <c r="L158" s="215"/>
      <c r="M158" s="215">
        <f t="shared" si="62"/>
        <v>15000</v>
      </c>
      <c r="N158" s="204">
        <v>15000</v>
      </c>
      <c r="O158" s="205">
        <f t="shared" si="61"/>
        <v>0</v>
      </c>
      <c r="P158" s="212">
        <v>0</v>
      </c>
    </row>
    <row r="159" spans="1:16" s="7" customFormat="1">
      <c r="A159" s="11"/>
      <c r="B159" s="110">
        <v>192</v>
      </c>
      <c r="C159" s="111">
        <v>5705700</v>
      </c>
      <c r="D159" s="110" t="s">
        <v>66</v>
      </c>
      <c r="E159" s="169">
        <v>11000</v>
      </c>
      <c r="F159" s="192">
        <v>11000</v>
      </c>
      <c r="G159" s="148">
        <v>11000</v>
      </c>
      <c r="H159" s="140">
        <f t="shared" si="58"/>
        <v>0</v>
      </c>
      <c r="I159" s="180">
        <f t="shared" si="59"/>
        <v>0</v>
      </c>
      <c r="J159" s="200">
        <v>11000</v>
      </c>
      <c r="K159" s="200">
        <f t="shared" si="60"/>
        <v>0</v>
      </c>
      <c r="L159" s="215"/>
      <c r="M159" s="215">
        <f t="shared" si="62"/>
        <v>11000</v>
      </c>
      <c r="N159" s="204">
        <v>11000</v>
      </c>
      <c r="O159" s="205">
        <f t="shared" si="61"/>
        <v>0</v>
      </c>
      <c r="P159" s="212">
        <v>0</v>
      </c>
    </row>
    <row r="160" spans="1:16" s="7" customFormat="1">
      <c r="A160" s="11"/>
      <c r="B160" s="110"/>
      <c r="C160" s="111"/>
      <c r="D160" s="110" t="s">
        <v>8</v>
      </c>
      <c r="E160" s="169">
        <v>0</v>
      </c>
      <c r="F160" s="192">
        <v>0</v>
      </c>
      <c r="G160" s="148"/>
      <c r="H160" s="140" t="e">
        <f t="shared" si="58"/>
        <v>#DIV/0!</v>
      </c>
      <c r="I160" s="180">
        <f t="shared" si="59"/>
        <v>0</v>
      </c>
      <c r="J160" s="200"/>
      <c r="K160" s="200">
        <f t="shared" si="60"/>
        <v>0</v>
      </c>
      <c r="L160" s="215"/>
      <c r="M160" s="215">
        <f t="shared" si="62"/>
        <v>0</v>
      </c>
      <c r="N160" s="204"/>
      <c r="O160" s="205">
        <f t="shared" si="61"/>
        <v>0</v>
      </c>
      <c r="P160" s="212">
        <v>0</v>
      </c>
    </row>
    <row r="161" spans="1:16" s="7" customFormat="1">
      <c r="A161" s="11"/>
      <c r="B161" s="11"/>
      <c r="C161" s="111"/>
      <c r="D161" s="110"/>
      <c r="E161" s="169"/>
      <c r="F161" s="192"/>
      <c r="G161" s="148"/>
      <c r="H161" s="140" t="e">
        <f t="shared" si="58"/>
        <v>#DIV/0!</v>
      </c>
      <c r="I161" s="180"/>
      <c r="J161" s="200"/>
      <c r="K161" s="200"/>
      <c r="L161" s="215"/>
      <c r="M161" s="215"/>
      <c r="N161" s="204"/>
      <c r="O161" s="206">
        <f t="shared" si="61"/>
        <v>0</v>
      </c>
      <c r="P161" s="212"/>
    </row>
    <row r="162" spans="1:16" s="7" customFormat="1">
      <c r="A162" s="11" t="s">
        <v>364</v>
      </c>
      <c r="B162" s="108" t="s">
        <v>3</v>
      </c>
      <c r="C162" s="109" t="s">
        <v>67</v>
      </c>
      <c r="D162" s="108"/>
      <c r="E162" s="170">
        <f>SUM(E154:E160)</f>
        <v>54747</v>
      </c>
      <c r="F162" s="194">
        <f t="shared" ref="F162:G162" si="63">SUM(F154:F160)</f>
        <v>53147</v>
      </c>
      <c r="G162" s="154">
        <f t="shared" si="63"/>
        <v>53147</v>
      </c>
      <c r="H162" s="141">
        <f t="shared" si="58"/>
        <v>0</v>
      </c>
      <c r="I162" s="181">
        <f>G162-F162</f>
        <v>0</v>
      </c>
      <c r="J162" s="201">
        <f>SUM(J154:J160)</f>
        <v>51747</v>
      </c>
      <c r="K162" s="201">
        <f>SUM(K154:K161)</f>
        <v>-1400</v>
      </c>
      <c r="L162" s="216"/>
      <c r="M162" s="216">
        <f>SUM(M154:M161)</f>
        <v>53147</v>
      </c>
      <c r="N162" s="233">
        <f>SUM(N154:N161)</f>
        <v>51747</v>
      </c>
      <c r="O162" s="208">
        <f t="shared" si="61"/>
        <v>-2.6342032475962895E-2</v>
      </c>
      <c r="P162" s="213">
        <f>SUM(P154:P160)</f>
        <v>0</v>
      </c>
    </row>
    <row r="163" spans="1:16" s="7" customFormat="1">
      <c r="A163" s="11"/>
      <c r="B163" s="111"/>
      <c r="C163" s="74"/>
      <c r="D163" s="5"/>
      <c r="E163" s="169"/>
      <c r="F163" s="192"/>
      <c r="G163" s="148"/>
      <c r="H163" s="140"/>
      <c r="I163" s="180"/>
      <c r="J163" s="200"/>
      <c r="K163" s="200"/>
      <c r="L163" s="215"/>
      <c r="M163" s="215"/>
      <c r="N163" s="204"/>
      <c r="O163" s="206"/>
      <c r="P163" s="212"/>
    </row>
    <row r="164" spans="1:16" s="5" customFormat="1">
      <c r="A164" s="11"/>
      <c r="B164" s="108">
        <v>250</v>
      </c>
      <c r="C164" s="109" t="s">
        <v>289</v>
      </c>
      <c r="D164" s="108"/>
      <c r="E164" s="170"/>
      <c r="F164" s="193"/>
      <c r="G164" s="149"/>
      <c r="H164" s="142"/>
      <c r="I164" s="142"/>
      <c r="J164" s="228"/>
      <c r="K164" s="228"/>
      <c r="L164" s="229"/>
      <c r="M164" s="229"/>
      <c r="N164" s="233"/>
      <c r="O164" s="208"/>
      <c r="P164" s="213"/>
    </row>
    <row r="165" spans="1:16" s="5" customFormat="1">
      <c r="A165" s="11"/>
      <c r="B165" s="111">
        <v>250</v>
      </c>
      <c r="C165" s="111">
        <v>5705211</v>
      </c>
      <c r="D165" s="110" t="s">
        <v>275</v>
      </c>
      <c r="E165" s="169">
        <v>20362</v>
      </c>
      <c r="F165" s="192">
        <v>20769</v>
      </c>
      <c r="G165" s="148">
        <v>22561</v>
      </c>
      <c r="H165" s="140">
        <f t="shared" ref="H165:H186" si="64">(G165-F165)/F165</f>
        <v>8.628244017526121E-2</v>
      </c>
      <c r="I165" s="180">
        <f t="shared" ref="I165:I186" si="65">G165-F165</f>
        <v>1792</v>
      </c>
      <c r="J165" s="200">
        <v>22561</v>
      </c>
      <c r="K165" s="200">
        <f t="shared" ref="K165:K185" si="66">J165-G165</f>
        <v>0</v>
      </c>
      <c r="L165" s="215"/>
      <c r="M165" s="215">
        <f>G165-L165</f>
        <v>22561</v>
      </c>
      <c r="N165" s="204">
        <v>22561</v>
      </c>
      <c r="O165" s="205">
        <f t="shared" ref="O165:O186" si="67">IF(G165=0,0,(N165-G165)/G165)</f>
        <v>0</v>
      </c>
      <c r="P165" s="212">
        <v>0</v>
      </c>
    </row>
    <row r="166" spans="1:16" s="7" customFormat="1">
      <c r="A166" s="11"/>
      <c r="B166" s="111">
        <v>250</v>
      </c>
      <c r="C166" s="111">
        <v>5705700</v>
      </c>
      <c r="D166" s="110" t="s">
        <v>96</v>
      </c>
      <c r="E166" s="169">
        <v>348</v>
      </c>
      <c r="F166" s="192">
        <v>585</v>
      </c>
      <c r="G166" s="148">
        <v>977</v>
      </c>
      <c r="H166" s="140">
        <f t="shared" si="64"/>
        <v>0.67008547008547004</v>
      </c>
      <c r="I166" s="180">
        <f t="shared" si="65"/>
        <v>392</v>
      </c>
      <c r="J166" s="200">
        <v>977</v>
      </c>
      <c r="K166" s="200">
        <f t="shared" si="66"/>
        <v>0</v>
      </c>
      <c r="L166" s="215"/>
      <c r="M166" s="215">
        <f t="shared" ref="M166:M185" si="68">G166-L166</f>
        <v>977</v>
      </c>
      <c r="N166" s="204">
        <v>977</v>
      </c>
      <c r="O166" s="205">
        <f t="shared" si="67"/>
        <v>0</v>
      </c>
      <c r="P166" s="212">
        <v>0</v>
      </c>
    </row>
    <row r="167" spans="1:16" s="5" customFormat="1">
      <c r="A167" s="11"/>
      <c r="B167" s="111">
        <v>250</v>
      </c>
      <c r="C167" s="111">
        <v>5705700</v>
      </c>
      <c r="D167" s="110" t="s">
        <v>64</v>
      </c>
      <c r="E167" s="169">
        <v>5500</v>
      </c>
      <c r="F167" s="191">
        <v>8500</v>
      </c>
      <c r="G167" s="147">
        <v>10000</v>
      </c>
      <c r="H167" s="140">
        <f t="shared" si="64"/>
        <v>0.17647058823529413</v>
      </c>
      <c r="I167" s="180">
        <f t="shared" si="65"/>
        <v>1500</v>
      </c>
      <c r="J167" s="200">
        <v>10000</v>
      </c>
      <c r="K167" s="200">
        <f t="shared" si="66"/>
        <v>0</v>
      </c>
      <c r="L167" s="215"/>
      <c r="M167" s="215">
        <f t="shared" si="68"/>
        <v>10000</v>
      </c>
      <c r="N167" s="204">
        <v>10000</v>
      </c>
      <c r="O167" s="205">
        <f t="shared" si="67"/>
        <v>0</v>
      </c>
      <c r="P167" s="212">
        <v>0</v>
      </c>
    </row>
    <row r="168" spans="1:16" s="7" customFormat="1">
      <c r="A168" s="11"/>
      <c r="B168" s="111">
        <v>250</v>
      </c>
      <c r="C168" s="111">
        <v>5705700</v>
      </c>
      <c r="D168" s="110" t="s">
        <v>286</v>
      </c>
      <c r="E168" s="169">
        <v>50</v>
      </c>
      <c r="F168" s="192">
        <v>50</v>
      </c>
      <c r="G168" s="148">
        <v>50</v>
      </c>
      <c r="H168" s="140">
        <f t="shared" si="64"/>
        <v>0</v>
      </c>
      <c r="I168" s="180">
        <f t="shared" si="65"/>
        <v>0</v>
      </c>
      <c r="J168" s="200">
        <v>50</v>
      </c>
      <c r="K168" s="200">
        <f t="shared" si="66"/>
        <v>0</v>
      </c>
      <c r="L168" s="215"/>
      <c r="M168" s="215">
        <f t="shared" si="68"/>
        <v>50</v>
      </c>
      <c r="N168" s="204">
        <v>50</v>
      </c>
      <c r="O168" s="205">
        <f t="shared" si="67"/>
        <v>0</v>
      </c>
      <c r="P168" s="212">
        <v>0</v>
      </c>
    </row>
    <row r="169" spans="1:16" s="5" customFormat="1">
      <c r="A169" s="11"/>
      <c r="B169" s="111">
        <v>250</v>
      </c>
      <c r="C169" s="111">
        <v>5705700</v>
      </c>
      <c r="D169" s="110" t="s">
        <v>285</v>
      </c>
      <c r="E169" s="169">
        <v>2500</v>
      </c>
      <c r="F169" s="192">
        <v>2500</v>
      </c>
      <c r="G169" s="148">
        <v>2500</v>
      </c>
      <c r="H169" s="140">
        <f t="shared" si="64"/>
        <v>0</v>
      </c>
      <c r="I169" s="180">
        <f t="shared" si="65"/>
        <v>0</v>
      </c>
      <c r="J169" s="200">
        <v>2500</v>
      </c>
      <c r="K169" s="200">
        <f t="shared" si="66"/>
        <v>0</v>
      </c>
      <c r="L169" s="215"/>
      <c r="M169" s="215">
        <f t="shared" si="68"/>
        <v>2500</v>
      </c>
      <c r="N169" s="204">
        <v>2500</v>
      </c>
      <c r="O169" s="205">
        <f t="shared" si="67"/>
        <v>0</v>
      </c>
      <c r="P169" s="212">
        <v>0</v>
      </c>
    </row>
    <row r="170" spans="1:16" s="5" customFormat="1">
      <c r="A170" s="11"/>
      <c r="B170" s="111">
        <v>250</v>
      </c>
      <c r="C170" s="111">
        <v>5705700</v>
      </c>
      <c r="D170" s="110" t="s">
        <v>284</v>
      </c>
      <c r="E170" s="169">
        <v>2500</v>
      </c>
      <c r="F170" s="192">
        <v>2500</v>
      </c>
      <c r="G170" s="148">
        <v>2500</v>
      </c>
      <c r="H170" s="140">
        <f t="shared" si="64"/>
        <v>0</v>
      </c>
      <c r="I170" s="180">
        <f t="shared" si="65"/>
        <v>0</v>
      </c>
      <c r="J170" s="200">
        <v>2500</v>
      </c>
      <c r="K170" s="200">
        <f t="shared" si="66"/>
        <v>0</v>
      </c>
      <c r="L170" s="215"/>
      <c r="M170" s="215">
        <f t="shared" si="68"/>
        <v>2500</v>
      </c>
      <c r="N170" s="204">
        <v>2500</v>
      </c>
      <c r="O170" s="205">
        <f t="shared" si="67"/>
        <v>0</v>
      </c>
      <c r="P170" s="212">
        <v>0</v>
      </c>
    </row>
    <row r="171" spans="1:16" s="5" customFormat="1">
      <c r="A171" s="11"/>
      <c r="B171" s="111">
        <v>250</v>
      </c>
      <c r="C171" s="111">
        <v>5705700</v>
      </c>
      <c r="D171" s="110" t="s">
        <v>276</v>
      </c>
      <c r="E171" s="169">
        <v>1274</v>
      </c>
      <c r="F171" s="192">
        <v>1274</v>
      </c>
      <c r="G171" s="148">
        <v>1274</v>
      </c>
      <c r="H171" s="140">
        <f t="shared" si="64"/>
        <v>0</v>
      </c>
      <c r="I171" s="180">
        <f t="shared" si="65"/>
        <v>0</v>
      </c>
      <c r="J171" s="200">
        <v>1274</v>
      </c>
      <c r="K171" s="200">
        <f t="shared" si="66"/>
        <v>0</v>
      </c>
      <c r="L171" s="215"/>
      <c r="M171" s="215">
        <f t="shared" si="68"/>
        <v>1274</v>
      </c>
      <c r="N171" s="204">
        <v>1274</v>
      </c>
      <c r="O171" s="205">
        <f t="shared" si="67"/>
        <v>0</v>
      </c>
      <c r="P171" s="212">
        <v>0</v>
      </c>
    </row>
    <row r="172" spans="1:16" s="5" customFormat="1">
      <c r="A172" s="11"/>
      <c r="B172" s="111">
        <v>250</v>
      </c>
      <c r="C172" s="111">
        <v>5705700</v>
      </c>
      <c r="D172" s="110" t="s">
        <v>288</v>
      </c>
      <c r="E172" s="169">
        <v>350</v>
      </c>
      <c r="F172" s="192">
        <v>350</v>
      </c>
      <c r="G172" s="148">
        <v>350</v>
      </c>
      <c r="H172" s="140">
        <f t="shared" si="64"/>
        <v>0</v>
      </c>
      <c r="I172" s="180">
        <f t="shared" si="65"/>
        <v>0</v>
      </c>
      <c r="J172" s="200">
        <v>350</v>
      </c>
      <c r="K172" s="200">
        <f t="shared" si="66"/>
        <v>0</v>
      </c>
      <c r="L172" s="215"/>
      <c r="M172" s="215">
        <f t="shared" si="68"/>
        <v>350</v>
      </c>
      <c r="N172" s="204">
        <v>350</v>
      </c>
      <c r="O172" s="205">
        <f t="shared" si="67"/>
        <v>0</v>
      </c>
      <c r="P172" s="212">
        <v>0</v>
      </c>
    </row>
    <row r="173" spans="1:16" s="7" customFormat="1">
      <c r="A173" s="11"/>
      <c r="B173" s="111">
        <v>250</v>
      </c>
      <c r="C173" s="111">
        <v>5705700</v>
      </c>
      <c r="D173" s="110" t="s">
        <v>287</v>
      </c>
      <c r="E173" s="169">
        <v>650</v>
      </c>
      <c r="F173" s="192">
        <v>650</v>
      </c>
      <c r="G173" s="148">
        <v>650</v>
      </c>
      <c r="H173" s="140">
        <f t="shared" si="64"/>
        <v>0</v>
      </c>
      <c r="I173" s="180">
        <f t="shared" si="65"/>
        <v>0</v>
      </c>
      <c r="J173" s="200">
        <v>650</v>
      </c>
      <c r="K173" s="200">
        <f t="shared" si="66"/>
        <v>0</v>
      </c>
      <c r="L173" s="215"/>
      <c r="M173" s="215">
        <f t="shared" si="68"/>
        <v>650</v>
      </c>
      <c r="N173" s="204">
        <v>650</v>
      </c>
      <c r="O173" s="205">
        <f t="shared" si="67"/>
        <v>0</v>
      </c>
      <c r="P173" s="212">
        <v>0</v>
      </c>
    </row>
    <row r="174" spans="1:16" s="5" customFormat="1">
      <c r="A174" s="11"/>
      <c r="B174" s="111">
        <v>250</v>
      </c>
      <c r="C174" s="111">
        <v>5705700</v>
      </c>
      <c r="D174" s="110" t="s">
        <v>281</v>
      </c>
      <c r="E174" s="169">
        <v>300</v>
      </c>
      <c r="F174" s="192">
        <v>390</v>
      </c>
      <c r="G174" s="148">
        <v>322</v>
      </c>
      <c r="H174" s="140">
        <f t="shared" si="64"/>
        <v>-0.17435897435897435</v>
      </c>
      <c r="I174" s="180">
        <f t="shared" si="65"/>
        <v>-68</v>
      </c>
      <c r="J174" s="200">
        <v>322</v>
      </c>
      <c r="K174" s="200">
        <f t="shared" si="66"/>
        <v>0</v>
      </c>
      <c r="L174" s="215"/>
      <c r="M174" s="215">
        <f t="shared" si="68"/>
        <v>322</v>
      </c>
      <c r="N174" s="204">
        <v>322</v>
      </c>
      <c r="O174" s="205">
        <f t="shared" si="67"/>
        <v>0</v>
      </c>
      <c r="P174" s="212">
        <v>0</v>
      </c>
    </row>
    <row r="175" spans="1:16" s="7" customFormat="1">
      <c r="A175" s="11"/>
      <c r="B175" s="111">
        <v>250</v>
      </c>
      <c r="C175" s="111">
        <v>5705207</v>
      </c>
      <c r="D175" s="110" t="s">
        <v>280</v>
      </c>
      <c r="E175" s="169">
        <v>18400</v>
      </c>
      <c r="F175" s="192">
        <v>18400</v>
      </c>
      <c r="G175" s="148">
        <v>18400</v>
      </c>
      <c r="H175" s="140">
        <f t="shared" si="64"/>
        <v>0</v>
      </c>
      <c r="I175" s="180">
        <f t="shared" si="65"/>
        <v>0</v>
      </c>
      <c r="J175" s="200">
        <v>18400</v>
      </c>
      <c r="K175" s="200">
        <f t="shared" si="66"/>
        <v>0</v>
      </c>
      <c r="L175" s="215"/>
      <c r="M175" s="215">
        <f t="shared" si="68"/>
        <v>18400</v>
      </c>
      <c r="N175" s="204">
        <v>18400</v>
      </c>
      <c r="O175" s="205">
        <f t="shared" si="67"/>
        <v>0</v>
      </c>
      <c r="P175" s="212">
        <v>0</v>
      </c>
    </row>
    <row r="176" spans="1:16" s="5" customFormat="1">
      <c r="A176" s="11"/>
      <c r="B176" s="111">
        <v>250</v>
      </c>
      <c r="C176" s="111">
        <v>5705700</v>
      </c>
      <c r="D176" s="110" t="s">
        <v>277</v>
      </c>
      <c r="E176" s="169">
        <v>465</v>
      </c>
      <c r="F176" s="192">
        <v>465</v>
      </c>
      <c r="G176" s="148">
        <v>465</v>
      </c>
      <c r="H176" s="140">
        <f t="shared" si="64"/>
        <v>0</v>
      </c>
      <c r="I176" s="180">
        <f t="shared" si="65"/>
        <v>0</v>
      </c>
      <c r="J176" s="200">
        <v>465</v>
      </c>
      <c r="K176" s="200">
        <f t="shared" si="66"/>
        <v>0</v>
      </c>
      <c r="L176" s="215"/>
      <c r="M176" s="215">
        <f t="shared" si="68"/>
        <v>465</v>
      </c>
      <c r="N176" s="204">
        <v>465</v>
      </c>
      <c r="O176" s="205">
        <f t="shared" si="67"/>
        <v>0</v>
      </c>
      <c r="P176" s="212">
        <v>0</v>
      </c>
    </row>
    <row r="177" spans="1:16" s="5" customFormat="1">
      <c r="A177" s="11"/>
      <c r="B177" s="111">
        <v>250</v>
      </c>
      <c r="C177" s="111">
        <v>5705700</v>
      </c>
      <c r="D177" s="110" t="s">
        <v>278</v>
      </c>
      <c r="E177" s="169">
        <v>150</v>
      </c>
      <c r="F177" s="192">
        <v>150</v>
      </c>
      <c r="G177" s="148">
        <v>150</v>
      </c>
      <c r="H177" s="140">
        <f t="shared" si="64"/>
        <v>0</v>
      </c>
      <c r="I177" s="180">
        <f t="shared" si="65"/>
        <v>0</v>
      </c>
      <c r="J177" s="200">
        <v>150</v>
      </c>
      <c r="K177" s="200">
        <f t="shared" si="66"/>
        <v>0</v>
      </c>
      <c r="L177" s="215"/>
      <c r="M177" s="215">
        <f t="shared" si="68"/>
        <v>150</v>
      </c>
      <c r="N177" s="204">
        <v>150</v>
      </c>
      <c r="O177" s="205">
        <f t="shared" si="67"/>
        <v>0</v>
      </c>
      <c r="P177" s="212">
        <v>0</v>
      </c>
    </row>
    <row r="178" spans="1:16" s="7" customFormat="1">
      <c r="A178" s="11"/>
      <c r="B178" s="111">
        <v>250</v>
      </c>
      <c r="C178" s="111">
        <v>5705342</v>
      </c>
      <c r="D178" s="110" t="s">
        <v>19</v>
      </c>
      <c r="E178" s="169">
        <v>5783</v>
      </c>
      <c r="F178" s="192">
        <v>5856</v>
      </c>
      <c r="G178" s="148">
        <v>5906</v>
      </c>
      <c r="H178" s="140">
        <f t="shared" si="64"/>
        <v>8.5382513661202194E-3</v>
      </c>
      <c r="I178" s="180">
        <f t="shared" si="65"/>
        <v>50</v>
      </c>
      <c r="J178" s="200">
        <v>5906</v>
      </c>
      <c r="K178" s="200">
        <f t="shared" si="66"/>
        <v>0</v>
      </c>
      <c r="L178" s="215"/>
      <c r="M178" s="215">
        <f t="shared" si="68"/>
        <v>5906</v>
      </c>
      <c r="N178" s="204">
        <v>5906</v>
      </c>
      <c r="O178" s="205">
        <f t="shared" si="67"/>
        <v>0</v>
      </c>
      <c r="P178" s="212">
        <v>0</v>
      </c>
    </row>
    <row r="179" spans="1:16" s="5" customFormat="1">
      <c r="A179" s="11"/>
      <c r="B179" s="111">
        <v>250</v>
      </c>
      <c r="C179" s="111">
        <v>5705700</v>
      </c>
      <c r="D179" s="110" t="s">
        <v>282</v>
      </c>
      <c r="E179" s="169">
        <v>0</v>
      </c>
      <c r="F179" s="192">
        <v>0</v>
      </c>
      <c r="G179" s="148">
        <v>0</v>
      </c>
      <c r="H179" s="140" t="e">
        <f t="shared" si="64"/>
        <v>#DIV/0!</v>
      </c>
      <c r="I179" s="180">
        <f t="shared" si="65"/>
        <v>0</v>
      </c>
      <c r="J179" s="200">
        <v>0</v>
      </c>
      <c r="K179" s="200">
        <f t="shared" si="66"/>
        <v>0</v>
      </c>
      <c r="L179" s="215"/>
      <c r="M179" s="215">
        <f t="shared" si="68"/>
        <v>0</v>
      </c>
      <c r="N179" s="204">
        <v>0</v>
      </c>
      <c r="O179" s="205">
        <f t="shared" si="67"/>
        <v>0</v>
      </c>
      <c r="P179" s="212">
        <v>0</v>
      </c>
    </row>
    <row r="180" spans="1:16" s="7" customFormat="1">
      <c r="A180" s="11"/>
      <c r="B180" s="111">
        <v>250</v>
      </c>
      <c r="C180" s="111">
        <v>5705700</v>
      </c>
      <c r="D180" s="110" t="s">
        <v>279</v>
      </c>
      <c r="E180" s="169">
        <v>150</v>
      </c>
      <c r="F180" s="192">
        <v>150</v>
      </c>
      <c r="G180" s="148">
        <v>150</v>
      </c>
      <c r="H180" s="140">
        <f t="shared" si="64"/>
        <v>0</v>
      </c>
      <c r="I180" s="180">
        <f t="shared" si="65"/>
        <v>0</v>
      </c>
      <c r="J180" s="200">
        <v>150</v>
      </c>
      <c r="K180" s="200">
        <f t="shared" si="66"/>
        <v>0</v>
      </c>
      <c r="L180" s="215"/>
      <c r="M180" s="215">
        <f t="shared" si="68"/>
        <v>150</v>
      </c>
      <c r="N180" s="204">
        <v>150</v>
      </c>
      <c r="O180" s="205">
        <f t="shared" si="67"/>
        <v>0</v>
      </c>
      <c r="P180" s="212">
        <v>0</v>
      </c>
    </row>
    <row r="181" spans="1:16" s="5" customFormat="1">
      <c r="A181" s="11"/>
      <c r="B181" s="111">
        <v>250</v>
      </c>
      <c r="C181" s="111">
        <v>5705700</v>
      </c>
      <c r="D181" s="110" t="s">
        <v>283</v>
      </c>
      <c r="E181" s="169">
        <v>396</v>
      </c>
      <c r="F181" s="192">
        <v>396</v>
      </c>
      <c r="G181" s="148">
        <v>396</v>
      </c>
      <c r="H181" s="140">
        <f t="shared" si="64"/>
        <v>0</v>
      </c>
      <c r="I181" s="180">
        <f t="shared" si="65"/>
        <v>0</v>
      </c>
      <c r="J181" s="200">
        <v>396</v>
      </c>
      <c r="K181" s="200">
        <f t="shared" si="66"/>
        <v>0</v>
      </c>
      <c r="L181" s="215"/>
      <c r="M181" s="215">
        <f t="shared" si="68"/>
        <v>396</v>
      </c>
      <c r="N181" s="204">
        <v>396</v>
      </c>
      <c r="O181" s="205">
        <f t="shared" si="67"/>
        <v>0</v>
      </c>
      <c r="P181" s="212">
        <v>0</v>
      </c>
    </row>
    <row r="182" spans="1:16" s="5" customFormat="1">
      <c r="A182" s="11"/>
      <c r="B182" s="111">
        <v>250</v>
      </c>
      <c r="C182" s="111">
        <v>5705700</v>
      </c>
      <c r="D182" s="110" t="s">
        <v>54</v>
      </c>
      <c r="E182" s="169">
        <v>588</v>
      </c>
      <c r="F182" s="192">
        <v>588</v>
      </c>
      <c r="G182" s="148">
        <v>588</v>
      </c>
      <c r="H182" s="140">
        <f t="shared" si="64"/>
        <v>0</v>
      </c>
      <c r="I182" s="180">
        <f t="shared" si="65"/>
        <v>0</v>
      </c>
      <c r="J182" s="200">
        <v>588</v>
      </c>
      <c r="K182" s="200">
        <f t="shared" si="66"/>
        <v>0</v>
      </c>
      <c r="L182" s="215"/>
      <c r="M182" s="215">
        <f t="shared" si="68"/>
        <v>588</v>
      </c>
      <c r="N182" s="204">
        <v>588</v>
      </c>
      <c r="O182" s="205">
        <f t="shared" si="67"/>
        <v>0</v>
      </c>
      <c r="P182" s="212">
        <v>0</v>
      </c>
    </row>
    <row r="183" spans="1:16" s="7" customFormat="1">
      <c r="A183" s="11"/>
      <c r="B183" s="111">
        <v>250</v>
      </c>
      <c r="C183" s="111">
        <v>5705850</v>
      </c>
      <c r="D183" s="110" t="s">
        <v>23</v>
      </c>
      <c r="E183" s="169">
        <v>6000</v>
      </c>
      <c r="F183" s="192">
        <v>6000</v>
      </c>
      <c r="G183" s="148">
        <v>6000</v>
      </c>
      <c r="H183" s="140">
        <f t="shared" si="64"/>
        <v>0</v>
      </c>
      <c r="I183" s="180">
        <f t="shared" si="65"/>
        <v>0</v>
      </c>
      <c r="J183" s="200">
        <v>6000</v>
      </c>
      <c r="K183" s="200">
        <f t="shared" si="66"/>
        <v>0</v>
      </c>
      <c r="L183" s="215"/>
      <c r="M183" s="215">
        <f t="shared" si="68"/>
        <v>6000</v>
      </c>
      <c r="N183" s="204">
        <v>6000</v>
      </c>
      <c r="O183" s="205">
        <f t="shared" si="67"/>
        <v>0</v>
      </c>
      <c r="P183" s="212">
        <v>0</v>
      </c>
    </row>
    <row r="184" spans="1:16" s="135" customFormat="1">
      <c r="A184" s="137"/>
      <c r="B184" s="136">
        <v>250</v>
      </c>
      <c r="C184" s="136" t="s">
        <v>402</v>
      </c>
      <c r="D184" s="134" t="s">
        <v>403</v>
      </c>
      <c r="E184" s="169"/>
      <c r="F184" s="192"/>
      <c r="G184" s="148">
        <v>6000</v>
      </c>
      <c r="H184" s="143" t="e">
        <f t="shared" si="64"/>
        <v>#DIV/0!</v>
      </c>
      <c r="I184" s="184">
        <f t="shared" si="65"/>
        <v>6000</v>
      </c>
      <c r="J184" s="200">
        <v>0</v>
      </c>
      <c r="K184" s="200">
        <f t="shared" si="66"/>
        <v>-6000</v>
      </c>
      <c r="L184" s="215"/>
      <c r="M184" s="215">
        <f t="shared" si="68"/>
        <v>6000</v>
      </c>
      <c r="N184" s="204">
        <v>0</v>
      </c>
      <c r="O184" s="205">
        <f t="shared" si="67"/>
        <v>-1</v>
      </c>
      <c r="P184" s="212"/>
    </row>
    <row r="185" spans="1:16" s="134" customFormat="1">
      <c r="B185" s="136"/>
      <c r="C185" s="136"/>
      <c r="E185" s="169"/>
      <c r="F185" s="192"/>
      <c r="G185" s="148"/>
      <c r="H185" s="143" t="e">
        <f t="shared" si="64"/>
        <v>#DIV/0!</v>
      </c>
      <c r="I185" s="184">
        <f t="shared" si="65"/>
        <v>0</v>
      </c>
      <c r="J185" s="200"/>
      <c r="K185" s="200">
        <f t="shared" si="66"/>
        <v>0</v>
      </c>
      <c r="L185" s="215"/>
      <c r="M185" s="215">
        <f t="shared" si="68"/>
        <v>0</v>
      </c>
      <c r="N185" s="204"/>
      <c r="O185" s="206">
        <f t="shared" si="67"/>
        <v>0</v>
      </c>
      <c r="P185" s="212"/>
    </row>
    <row r="186" spans="1:16" s="7" customFormat="1">
      <c r="A186" s="11" t="s">
        <v>365</v>
      </c>
      <c r="B186" s="108" t="s">
        <v>3</v>
      </c>
      <c r="C186" s="109" t="s">
        <v>289</v>
      </c>
      <c r="D186" s="108"/>
      <c r="E186" s="170">
        <f>SUM(E165:E185)</f>
        <v>65766</v>
      </c>
      <c r="F186" s="194">
        <f t="shared" ref="F186:G186" si="69">SUM(F165:F185)</f>
        <v>69573</v>
      </c>
      <c r="G186" s="154">
        <f t="shared" si="69"/>
        <v>79239</v>
      </c>
      <c r="H186" s="141">
        <f t="shared" si="64"/>
        <v>0.13893320684748395</v>
      </c>
      <c r="I186" s="181">
        <f t="shared" si="65"/>
        <v>9666</v>
      </c>
      <c r="J186" s="201">
        <f>SUM(J165:J185)</f>
        <v>73239</v>
      </c>
      <c r="K186" s="201">
        <f>SUM(K165:K185)</f>
        <v>-6000</v>
      </c>
      <c r="L186" s="216"/>
      <c r="M186" s="216">
        <f>SUM(M165:M185)</f>
        <v>79239</v>
      </c>
      <c r="N186" s="233">
        <f>SUM(N165:N185)</f>
        <v>73239</v>
      </c>
      <c r="O186" s="208">
        <f t="shared" si="67"/>
        <v>-7.5720289251504938E-2</v>
      </c>
      <c r="P186" s="213">
        <f>SUM(P165:P183)</f>
        <v>0</v>
      </c>
    </row>
    <row r="187" spans="1:16" s="5" customFormat="1">
      <c r="A187" s="11"/>
      <c r="B187" s="111"/>
      <c r="C187" s="74"/>
      <c r="E187" s="169"/>
      <c r="F187" s="192"/>
      <c r="G187" s="148"/>
      <c r="H187" s="140"/>
      <c r="I187" s="180"/>
      <c r="J187" s="200"/>
      <c r="K187" s="200"/>
      <c r="L187" s="215"/>
      <c r="M187" s="215"/>
      <c r="N187" s="204"/>
      <c r="O187" s="206"/>
      <c r="P187" s="212"/>
    </row>
    <row r="188" spans="1:16" s="5" customFormat="1">
      <c r="A188" s="11"/>
      <c r="B188" s="108"/>
      <c r="C188" s="109" t="s">
        <v>68</v>
      </c>
      <c r="D188" s="108"/>
      <c r="E188" s="170"/>
      <c r="F188" s="193"/>
      <c r="G188" s="149"/>
      <c r="H188" s="142"/>
      <c r="I188" s="142"/>
      <c r="J188" s="228"/>
      <c r="K188" s="228"/>
      <c r="L188" s="229"/>
      <c r="M188" s="229"/>
      <c r="N188" s="233"/>
      <c r="O188" s="208"/>
      <c r="P188" s="213"/>
    </row>
    <row r="189" spans="1:16" s="7" customFormat="1">
      <c r="A189" s="11"/>
      <c r="B189" s="110">
        <v>830</v>
      </c>
      <c r="C189" s="111">
        <v>5605622</v>
      </c>
      <c r="D189" s="110" t="s">
        <v>69</v>
      </c>
      <c r="E189" s="169">
        <v>622818</v>
      </c>
      <c r="F189" s="192">
        <v>720691</v>
      </c>
      <c r="G189" s="148">
        <v>777334</v>
      </c>
      <c r="H189" s="140">
        <f>(G189-F189)/F189</f>
        <v>7.8595403577955039E-2</v>
      </c>
      <c r="I189" s="180">
        <f>G189-F189</f>
        <v>56643</v>
      </c>
      <c r="J189" s="200">
        <v>777334</v>
      </c>
      <c r="K189" s="200">
        <f t="shared" ref="K189:K190" si="70">J189-G189</f>
        <v>0</v>
      </c>
      <c r="L189" s="215"/>
      <c r="M189" s="215">
        <f>G189-L189</f>
        <v>777334</v>
      </c>
      <c r="N189" s="204">
        <v>777334</v>
      </c>
      <c r="O189" s="205">
        <f>IF(G189=0,0,(N189-G189)/G189)</f>
        <v>0</v>
      </c>
      <c r="P189" s="212">
        <v>0</v>
      </c>
    </row>
    <row r="190" spans="1:16" s="5" customFormat="1">
      <c r="A190" s="11"/>
      <c r="B190" s="110">
        <v>910</v>
      </c>
      <c r="C190" s="111">
        <v>5705173</v>
      </c>
      <c r="D190" s="110" t="s">
        <v>70</v>
      </c>
      <c r="E190" s="169">
        <v>155000</v>
      </c>
      <c r="F190" s="192">
        <v>160000</v>
      </c>
      <c r="G190" s="147">
        <v>180000</v>
      </c>
      <c r="H190" s="140">
        <f>(G190-F190)/F190</f>
        <v>0.125</v>
      </c>
      <c r="I190" s="180">
        <f>G190-F190</f>
        <v>20000</v>
      </c>
      <c r="J190" s="200">
        <v>180000</v>
      </c>
      <c r="K190" s="200">
        <f t="shared" si="70"/>
        <v>0</v>
      </c>
      <c r="L190" s="215"/>
      <c r="M190" s="215">
        <f>G190-L190</f>
        <v>180000</v>
      </c>
      <c r="N190" s="204">
        <v>180000</v>
      </c>
      <c r="O190" s="205">
        <f>IF(G190=0,0,(N190-G190)/G190)</f>
        <v>0</v>
      </c>
      <c r="P190" s="212">
        <v>0</v>
      </c>
    </row>
    <row r="191" spans="1:16" s="7" customFormat="1">
      <c r="A191" s="11"/>
      <c r="B191" s="11"/>
      <c r="C191" s="111"/>
      <c r="D191" s="110"/>
      <c r="E191" s="169"/>
      <c r="F191" s="192"/>
      <c r="G191" s="148"/>
      <c r="H191" s="140" t="e">
        <f>(G191-F191)/F191</f>
        <v>#DIV/0!</v>
      </c>
      <c r="I191" s="180"/>
      <c r="J191" s="200"/>
      <c r="K191" s="200"/>
      <c r="L191" s="215"/>
      <c r="M191" s="215"/>
      <c r="N191" s="204"/>
      <c r="O191" s="206">
        <f>IF(G191=0,0,(N191-G191)/G191)</f>
        <v>0</v>
      </c>
      <c r="P191" s="212"/>
    </row>
    <row r="192" spans="1:16" s="5" customFormat="1">
      <c r="A192" s="11" t="s">
        <v>366</v>
      </c>
      <c r="B192" s="108" t="s">
        <v>3</v>
      </c>
      <c r="C192" s="109" t="s">
        <v>71</v>
      </c>
      <c r="D192" s="108"/>
      <c r="E192" s="170">
        <f>SUM(E189:E190)</f>
        <v>777818</v>
      </c>
      <c r="F192" s="194">
        <f t="shared" ref="F192:G192" si="71">SUM(F189:F190)</f>
        <v>880691</v>
      </c>
      <c r="G192" s="154">
        <f t="shared" si="71"/>
        <v>957334</v>
      </c>
      <c r="H192" s="141">
        <f>(G192-F192)/F192</f>
        <v>8.7025983006525559E-2</v>
      </c>
      <c r="I192" s="181">
        <f>G192-F192</f>
        <v>76643</v>
      </c>
      <c r="J192" s="201">
        <f>SUM(J189:J190)</f>
        <v>957334</v>
      </c>
      <c r="K192" s="201">
        <f>SUM(K189:K191)</f>
        <v>0</v>
      </c>
      <c r="L192" s="216"/>
      <c r="M192" s="216">
        <f>SUM(M189:M191)</f>
        <v>957334</v>
      </c>
      <c r="N192" s="233">
        <f>SUM(N189:N191)</f>
        <v>957334</v>
      </c>
      <c r="O192" s="208">
        <f>IF(G192=0,0,(N192-G192)/G192)</f>
        <v>0</v>
      </c>
      <c r="P192" s="213">
        <f>SUM(P189:P190)</f>
        <v>0</v>
      </c>
    </row>
    <row r="193" spans="1:16" s="5" customFormat="1">
      <c r="A193" s="11"/>
      <c r="C193" s="74"/>
      <c r="E193" s="169"/>
      <c r="F193" s="192"/>
      <c r="G193" s="148"/>
      <c r="H193" s="140"/>
      <c r="I193" s="180"/>
      <c r="J193" s="200"/>
      <c r="K193" s="200"/>
      <c r="L193" s="215"/>
      <c r="M193" s="215"/>
      <c r="N193" s="204"/>
      <c r="O193" s="206"/>
      <c r="P193" s="212"/>
    </row>
    <row r="194" spans="1:16" s="5" customFormat="1">
      <c r="A194" s="11"/>
      <c r="B194" s="108">
        <v>940</v>
      </c>
      <c r="C194" s="109" t="s">
        <v>72</v>
      </c>
      <c r="D194" s="108"/>
      <c r="E194" s="170"/>
      <c r="F194" s="193"/>
      <c r="G194" s="149"/>
      <c r="H194" s="139"/>
      <c r="I194" s="142"/>
      <c r="J194" s="228"/>
      <c r="K194" s="228"/>
      <c r="L194" s="229"/>
      <c r="M194" s="229"/>
      <c r="N194" s="233"/>
      <c r="O194" s="208"/>
      <c r="P194" s="213"/>
    </row>
    <row r="195" spans="1:16" s="7" customFormat="1">
      <c r="A195" s="11"/>
      <c r="B195" s="110">
        <v>940</v>
      </c>
      <c r="C195" s="111">
        <v>5705740</v>
      </c>
      <c r="D195" s="110" t="s">
        <v>73</v>
      </c>
      <c r="E195" s="169">
        <v>15435</v>
      </c>
      <c r="F195" s="192">
        <v>14970</v>
      </c>
      <c r="G195" s="248">
        <v>14313</v>
      </c>
      <c r="H195" s="144">
        <f>(G195-F195)/F195</f>
        <v>-4.3887775551102202E-2</v>
      </c>
      <c r="I195" s="185">
        <f>G195-F195</f>
        <v>-657</v>
      </c>
      <c r="J195" s="249">
        <v>14313</v>
      </c>
      <c r="K195" s="236">
        <f t="shared" ref="K195:K196" si="72">J195-G195</f>
        <v>0</v>
      </c>
      <c r="L195" s="237"/>
      <c r="M195" s="237">
        <f>G195-L195</f>
        <v>14313</v>
      </c>
      <c r="N195" s="204">
        <v>14313</v>
      </c>
      <c r="O195" s="205">
        <f>IF(G195=0,0,(N195-G195)/G195)</f>
        <v>0</v>
      </c>
      <c r="P195" s="212">
        <v>0</v>
      </c>
    </row>
    <row r="196" spans="1:16" s="5" customFormat="1">
      <c r="C196" s="111"/>
      <c r="D196" s="110"/>
      <c r="E196" s="169"/>
      <c r="F196" s="192"/>
      <c r="G196" s="148"/>
      <c r="H196" s="145" t="e">
        <f>(G196-F196)/F196</f>
        <v>#DIV/0!</v>
      </c>
      <c r="I196" s="145"/>
      <c r="J196" s="224"/>
      <c r="K196" s="236">
        <f t="shared" si="72"/>
        <v>0</v>
      </c>
      <c r="L196" s="225"/>
      <c r="M196" s="237">
        <f>G196-L196</f>
        <v>0</v>
      </c>
      <c r="N196" s="238"/>
      <c r="O196" s="206">
        <f>IF(G196=0,0,(N196-G196)/G196)</f>
        <v>0</v>
      </c>
      <c r="P196" s="212"/>
    </row>
    <row r="197" spans="1:16" s="7" customFormat="1">
      <c r="A197" s="11" t="s">
        <v>367</v>
      </c>
      <c r="B197" s="108" t="s">
        <v>3</v>
      </c>
      <c r="C197" s="109" t="s">
        <v>74</v>
      </c>
      <c r="D197" s="108"/>
      <c r="E197" s="170">
        <f>SUM(E195)</f>
        <v>15435</v>
      </c>
      <c r="F197" s="194">
        <f t="shared" ref="F197:G197" si="73">SUM(F195)</f>
        <v>14970</v>
      </c>
      <c r="G197" s="154">
        <f t="shared" si="73"/>
        <v>14313</v>
      </c>
      <c r="H197" s="141">
        <f>(G197-F197)/F197</f>
        <v>-4.3887775551102202E-2</v>
      </c>
      <c r="I197" s="181">
        <f>G197-F197</f>
        <v>-657</v>
      </c>
      <c r="J197" s="201">
        <f>SUM(J195:J196)</f>
        <v>14313</v>
      </c>
      <c r="K197" s="201">
        <f>SUM(K195:K196)</f>
        <v>0</v>
      </c>
      <c r="L197" s="216"/>
      <c r="M197" s="216">
        <f>SUM(M195:M196)</f>
        <v>14313</v>
      </c>
      <c r="N197" s="233">
        <f>SUM(N195:N196)</f>
        <v>14313</v>
      </c>
      <c r="O197" s="208">
        <f>IF(G197=0,0,(N197-G197)/G197)</f>
        <v>0</v>
      </c>
      <c r="P197" s="213">
        <f>P195</f>
        <v>0</v>
      </c>
    </row>
    <row r="198" spans="1:16" s="5" customFormat="1">
      <c r="A198" s="11"/>
      <c r="C198" s="74"/>
      <c r="E198" s="169"/>
      <c r="F198" s="192"/>
      <c r="G198" s="148"/>
      <c r="H198" s="140"/>
      <c r="I198" s="180"/>
      <c r="J198" s="200"/>
      <c r="K198" s="200"/>
      <c r="L198" s="215"/>
      <c r="M198" s="215"/>
      <c r="N198" s="204"/>
      <c r="O198" s="206"/>
      <c r="P198" s="212"/>
    </row>
    <row r="199" spans="1:16" s="5" customFormat="1">
      <c r="A199" s="11"/>
      <c r="B199" s="7">
        <v>910</v>
      </c>
      <c r="C199" s="72" t="s">
        <v>75</v>
      </c>
      <c r="D199" s="7"/>
      <c r="E199" s="170"/>
      <c r="F199" s="193"/>
      <c r="G199" s="149"/>
      <c r="H199" s="142"/>
      <c r="I199" s="142"/>
      <c r="J199" s="228"/>
      <c r="K199" s="228"/>
      <c r="L199" s="229"/>
      <c r="M199" s="229"/>
      <c r="N199" s="233"/>
      <c r="O199" s="208"/>
      <c r="P199" s="213"/>
    </row>
    <row r="200" spans="1:16" s="5" customFormat="1">
      <c r="A200" s="11"/>
      <c r="B200" s="5">
        <v>910</v>
      </c>
      <c r="C200" s="74">
        <v>5705172</v>
      </c>
      <c r="D200" s="5" t="s">
        <v>76</v>
      </c>
      <c r="E200" s="169">
        <v>15000</v>
      </c>
      <c r="F200" s="192">
        <v>5000</v>
      </c>
      <c r="G200" s="148">
        <v>5000</v>
      </c>
      <c r="H200" s="140">
        <f>(G200-F200)/F200</f>
        <v>0</v>
      </c>
      <c r="I200" s="180">
        <f>G200-F200</f>
        <v>0</v>
      </c>
      <c r="J200" s="200">
        <v>5000</v>
      </c>
      <c r="K200" s="200">
        <f t="shared" ref="K200:K201" si="74">J200-G200</f>
        <v>0</v>
      </c>
      <c r="L200" s="215"/>
      <c r="M200" s="215">
        <f>G200-L200</f>
        <v>5000</v>
      </c>
      <c r="N200" s="204">
        <v>5000</v>
      </c>
      <c r="O200" s="205">
        <f>IF(G200=0,0,(N200-G200)/G200)</f>
        <v>0</v>
      </c>
      <c r="P200" s="212">
        <v>0</v>
      </c>
    </row>
    <row r="201" spans="1:16" s="5" customFormat="1">
      <c r="C201" s="74"/>
      <c r="E201" s="169"/>
      <c r="F201" s="192"/>
      <c r="G201" s="148"/>
      <c r="H201" s="140" t="e">
        <f>(G201-F201)/F201</f>
        <v>#DIV/0!</v>
      </c>
      <c r="I201" s="180"/>
      <c r="J201" s="200"/>
      <c r="K201" s="200">
        <f t="shared" si="74"/>
        <v>0</v>
      </c>
      <c r="L201" s="215"/>
      <c r="M201" s="215">
        <f>G201-L201</f>
        <v>0</v>
      </c>
      <c r="N201" s="204"/>
      <c r="O201" s="206">
        <f>IF(G201=0,0,(N201-G201)/G201)</f>
        <v>0</v>
      </c>
      <c r="P201" s="212"/>
    </row>
    <row r="202" spans="1:16" s="5" customFormat="1">
      <c r="A202" s="11" t="s">
        <v>367</v>
      </c>
      <c r="B202" s="7" t="s">
        <v>3</v>
      </c>
      <c r="C202" s="72" t="s">
        <v>75</v>
      </c>
      <c r="D202" s="7"/>
      <c r="E202" s="170">
        <f>SUM(E200)</f>
        <v>15000</v>
      </c>
      <c r="F202" s="194">
        <f t="shared" ref="F202:G202" si="75">SUM(F200)</f>
        <v>5000</v>
      </c>
      <c r="G202" s="154">
        <f t="shared" si="75"/>
        <v>5000</v>
      </c>
      <c r="H202" s="141">
        <f>(G202-F202)/F202</f>
        <v>0</v>
      </c>
      <c r="I202" s="181">
        <f>G202-F202</f>
        <v>0</v>
      </c>
      <c r="J202" s="201">
        <f>SUM(J200:J201)</f>
        <v>5000</v>
      </c>
      <c r="K202" s="201">
        <f>SUM(K200:K201)</f>
        <v>0</v>
      </c>
      <c r="L202" s="216"/>
      <c r="M202" s="216">
        <f>SUM(M200:M201)</f>
        <v>5000</v>
      </c>
      <c r="N202" s="233">
        <f>SUM(N200:N201)</f>
        <v>5000</v>
      </c>
      <c r="O202" s="208">
        <f>IF(G202=0,0,(N202-G202)/G202)</f>
        <v>0</v>
      </c>
      <c r="P202" s="213">
        <f>P200</f>
        <v>0</v>
      </c>
    </row>
    <row r="203" spans="1:16" s="5" customFormat="1">
      <c r="A203" s="11"/>
      <c r="C203" s="74"/>
      <c r="E203" s="169"/>
      <c r="F203" s="192"/>
      <c r="G203" s="148"/>
      <c r="H203" s="140"/>
      <c r="I203" s="180"/>
      <c r="J203" s="200"/>
      <c r="K203" s="200"/>
      <c r="L203" s="215"/>
      <c r="M203" s="215"/>
      <c r="N203" s="204"/>
      <c r="O203" s="206"/>
      <c r="P203" s="212"/>
    </row>
    <row r="204" spans="1:16" s="5" customFormat="1">
      <c r="A204" s="11"/>
      <c r="B204" s="108">
        <v>910</v>
      </c>
      <c r="C204" s="109" t="s">
        <v>77</v>
      </c>
      <c r="D204" s="108"/>
      <c r="E204" s="170"/>
      <c r="F204" s="193"/>
      <c r="G204" s="149"/>
      <c r="H204" s="142"/>
      <c r="I204" s="142"/>
      <c r="J204" s="228"/>
      <c r="K204" s="228"/>
      <c r="L204" s="229"/>
      <c r="M204" s="229"/>
      <c r="N204" s="233"/>
      <c r="O204" s="208"/>
      <c r="P204" s="213"/>
    </row>
    <row r="205" spans="1:16" s="5" customFormat="1">
      <c r="A205" s="11"/>
      <c r="B205" s="110">
        <v>910</v>
      </c>
      <c r="C205" s="111">
        <v>5115171</v>
      </c>
      <c r="D205" s="110" t="s">
        <v>78</v>
      </c>
      <c r="E205" s="169">
        <v>383921</v>
      </c>
      <c r="F205" s="192">
        <v>430000</v>
      </c>
      <c r="G205" s="148">
        <v>430000</v>
      </c>
      <c r="H205" s="140">
        <f>(G205-F205)/F205</f>
        <v>0</v>
      </c>
      <c r="I205" s="180">
        <f>G205-F205</f>
        <v>0</v>
      </c>
      <c r="J205" s="200">
        <v>430000</v>
      </c>
      <c r="K205" s="200">
        <f t="shared" ref="K205:K207" si="76">J205-G205</f>
        <v>0</v>
      </c>
      <c r="L205" s="215"/>
      <c r="M205" s="215">
        <f>G205-L205</f>
        <v>430000</v>
      </c>
      <c r="N205" s="204">
        <v>430000</v>
      </c>
      <c r="O205" s="205">
        <f>IF(G205=0,0,(N205-G205)/G205)</f>
        <v>0</v>
      </c>
      <c r="P205" s="212">
        <v>0</v>
      </c>
    </row>
    <row r="206" spans="1:16" s="5" customFormat="1">
      <c r="A206" s="11"/>
      <c r="B206" s="110">
        <v>910</v>
      </c>
      <c r="C206" s="111"/>
      <c r="D206" s="110" t="s">
        <v>79</v>
      </c>
      <c r="E206" s="169">
        <v>0</v>
      </c>
      <c r="F206" s="192"/>
      <c r="G206" s="148"/>
      <c r="H206" s="140" t="e">
        <f>(G206-F206)/F206</f>
        <v>#DIV/0!</v>
      </c>
      <c r="I206" s="180"/>
      <c r="J206" s="200"/>
      <c r="K206" s="200">
        <f t="shared" si="76"/>
        <v>0</v>
      </c>
      <c r="L206" s="215"/>
      <c r="M206" s="215">
        <f t="shared" ref="M206:M207" si="77">G206-L206</f>
        <v>0</v>
      </c>
      <c r="N206" s="204">
        <v>0</v>
      </c>
      <c r="O206" s="205">
        <f>IF(G206=0,0,(N206-G206)/G206)</f>
        <v>0</v>
      </c>
      <c r="P206" s="212">
        <v>0</v>
      </c>
    </row>
    <row r="207" spans="1:16" s="5" customFormat="1">
      <c r="C207" s="111"/>
      <c r="D207" s="110"/>
      <c r="E207" s="169"/>
      <c r="F207" s="192"/>
      <c r="G207" s="148"/>
      <c r="H207" s="140" t="e">
        <f>(G207-F207)/F207</f>
        <v>#DIV/0!</v>
      </c>
      <c r="I207" s="180"/>
      <c r="J207" s="200"/>
      <c r="K207" s="200">
        <f t="shared" si="76"/>
        <v>0</v>
      </c>
      <c r="L207" s="215"/>
      <c r="M207" s="215">
        <f t="shared" si="77"/>
        <v>0</v>
      </c>
      <c r="N207" s="204">
        <v>0</v>
      </c>
      <c r="O207" s="206">
        <f>IF(G207=0,0,(N207-G207)/G207)</f>
        <v>0</v>
      </c>
      <c r="P207" s="212"/>
    </row>
    <row r="208" spans="1:16" s="5" customFormat="1">
      <c r="A208" s="11" t="s">
        <v>367</v>
      </c>
      <c r="B208" s="108" t="s">
        <v>3</v>
      </c>
      <c r="C208" s="109" t="s">
        <v>80</v>
      </c>
      <c r="D208" s="108"/>
      <c r="E208" s="170">
        <f>SUM(E205:E206)</f>
        <v>383921</v>
      </c>
      <c r="F208" s="194">
        <f t="shared" ref="F208:G208" si="78">SUM(F205:F206)</f>
        <v>430000</v>
      </c>
      <c r="G208" s="154">
        <f t="shared" si="78"/>
        <v>430000</v>
      </c>
      <c r="H208" s="141">
        <f>(G208-F208)/F208</f>
        <v>0</v>
      </c>
      <c r="I208" s="181">
        <f>G208-F208</f>
        <v>0</v>
      </c>
      <c r="J208" s="201">
        <f>SUM(J205:J206)</f>
        <v>430000</v>
      </c>
      <c r="K208" s="201">
        <f>SUM(K205:K207)</f>
        <v>0</v>
      </c>
      <c r="L208" s="216"/>
      <c r="M208" s="216">
        <f>SUM(M205:M207)</f>
        <v>430000</v>
      </c>
      <c r="N208" s="233">
        <f>SUM(N205:N207)</f>
        <v>430000</v>
      </c>
      <c r="O208" s="208">
        <f>IF(G208=0,0,(N208-G208)/G208)</f>
        <v>0</v>
      </c>
      <c r="P208" s="213">
        <f>SUM(P205:P206)</f>
        <v>0</v>
      </c>
    </row>
    <row r="209" spans="1:16" s="5" customFormat="1">
      <c r="A209" s="11"/>
      <c r="C209" s="74"/>
      <c r="E209" s="169"/>
      <c r="F209" s="192"/>
      <c r="G209" s="148"/>
      <c r="H209" s="140"/>
      <c r="I209" s="180"/>
      <c r="J209" s="200"/>
      <c r="K209" s="200"/>
      <c r="L209" s="215"/>
      <c r="M209" s="215"/>
      <c r="N209" s="204"/>
      <c r="O209" s="206"/>
      <c r="P209" s="212"/>
    </row>
    <row r="210" spans="1:16" s="5" customFormat="1">
      <c r="A210" s="11"/>
      <c r="B210" s="108">
        <v>940</v>
      </c>
      <c r="C210" s="109" t="s">
        <v>81</v>
      </c>
      <c r="D210" s="108"/>
      <c r="E210" s="170"/>
      <c r="F210" s="193"/>
      <c r="G210" s="149"/>
      <c r="H210" s="142"/>
      <c r="I210" s="142"/>
      <c r="J210" s="228"/>
      <c r="K210" s="228"/>
      <c r="L210" s="229"/>
      <c r="M210" s="229"/>
      <c r="N210" s="233"/>
      <c r="O210" s="208"/>
      <c r="P210" s="213"/>
    </row>
    <row r="211" spans="1:16" s="5" customFormat="1">
      <c r="A211" s="11"/>
      <c r="B211" s="110">
        <v>940</v>
      </c>
      <c r="C211" s="111">
        <v>5705748</v>
      </c>
      <c r="D211" s="110" t="s">
        <v>82</v>
      </c>
      <c r="E211" s="169">
        <v>51450</v>
      </c>
      <c r="F211" s="192">
        <f>E211*5%+E211</f>
        <v>54022.5</v>
      </c>
      <c r="G211" s="248">
        <v>56516</v>
      </c>
      <c r="H211" s="140">
        <f>(G211-F211)/F211</f>
        <v>4.615669397010505E-2</v>
      </c>
      <c r="I211" s="180">
        <f>G211-F211</f>
        <v>2493.5</v>
      </c>
      <c r="J211" s="246">
        <v>56516</v>
      </c>
      <c r="K211" s="200">
        <f t="shared" ref="K211:K213" si="79">J211-G211</f>
        <v>0</v>
      </c>
      <c r="L211" s="215"/>
      <c r="M211" s="215">
        <f>G211-L211</f>
        <v>56516</v>
      </c>
      <c r="N211" s="204">
        <v>56516</v>
      </c>
      <c r="O211" s="205">
        <f>IF(G211=0,0,(N211-G211)/G211)</f>
        <v>0</v>
      </c>
      <c r="P211" s="212">
        <v>0</v>
      </c>
    </row>
    <row r="212" spans="1:16" s="5" customFormat="1">
      <c r="A212" s="11"/>
      <c r="B212" s="110">
        <v>940</v>
      </c>
      <c r="C212" s="111">
        <v>5705740</v>
      </c>
      <c r="D212" s="110" t="s">
        <v>83</v>
      </c>
      <c r="E212" s="169">
        <v>77175</v>
      </c>
      <c r="F212" s="192">
        <v>76705</v>
      </c>
      <c r="G212" s="248">
        <v>79390</v>
      </c>
      <c r="H212" s="140">
        <f>(G212-F212)/F212</f>
        <v>3.500423701192882E-2</v>
      </c>
      <c r="I212" s="180">
        <f>G212-F212</f>
        <v>2685</v>
      </c>
      <c r="J212" s="246">
        <v>79390</v>
      </c>
      <c r="K212" s="200">
        <f t="shared" si="79"/>
        <v>0</v>
      </c>
      <c r="L212" s="215"/>
      <c r="M212" s="215">
        <f t="shared" ref="M212:M213" si="80">G212-L212</f>
        <v>79390</v>
      </c>
      <c r="N212" s="204">
        <v>79390</v>
      </c>
      <c r="O212" s="205">
        <f>IF(G212=0,0,(N212-G212)/G212)</f>
        <v>0</v>
      </c>
      <c r="P212" s="212">
        <v>0</v>
      </c>
    </row>
    <row r="213" spans="1:16" s="5" customFormat="1">
      <c r="C213" s="111"/>
      <c r="D213" s="110"/>
      <c r="E213" s="169"/>
      <c r="F213" s="192"/>
      <c r="G213" s="148"/>
      <c r="H213" s="140" t="e">
        <f>(G213-F213)/F213</f>
        <v>#DIV/0!</v>
      </c>
      <c r="I213" s="180"/>
      <c r="J213" s="200"/>
      <c r="K213" s="200">
        <f t="shared" si="79"/>
        <v>0</v>
      </c>
      <c r="L213" s="215"/>
      <c r="M213" s="215">
        <f t="shared" si="80"/>
        <v>0</v>
      </c>
      <c r="N213" s="204"/>
      <c r="O213" s="206">
        <f>IF(G213=0,0,(N213-G213)/G213)</f>
        <v>0</v>
      </c>
      <c r="P213" s="212"/>
    </row>
    <row r="214" spans="1:16" s="5" customFormat="1">
      <c r="A214" s="11" t="s">
        <v>367</v>
      </c>
      <c r="B214" s="108" t="s">
        <v>3</v>
      </c>
      <c r="C214" s="109" t="s">
        <v>84</v>
      </c>
      <c r="D214" s="108"/>
      <c r="E214" s="170">
        <f>SUM(E211:E212)</f>
        <v>128625</v>
      </c>
      <c r="F214" s="194">
        <f t="shared" ref="F214:G214" si="81">SUM(F211:F212)</f>
        <v>130727.5</v>
      </c>
      <c r="G214" s="154">
        <f t="shared" si="81"/>
        <v>135906</v>
      </c>
      <c r="H214" s="141">
        <f>(G214-F214)/F214</f>
        <v>3.9612935304354481E-2</v>
      </c>
      <c r="I214" s="181">
        <f>G214-F214</f>
        <v>5178.5</v>
      </c>
      <c r="J214" s="201">
        <f>SUM(J211:J212)</f>
        <v>135906</v>
      </c>
      <c r="K214" s="201">
        <f>SUM(K211:K213)</f>
        <v>0</v>
      </c>
      <c r="L214" s="216"/>
      <c r="M214" s="216">
        <f>SUM(M211:M213)</f>
        <v>135906</v>
      </c>
      <c r="N214" s="233">
        <f>SUM(N211:N213)</f>
        <v>135906</v>
      </c>
      <c r="O214" s="208">
        <f>IF(G214=0,0,(N214-G214)/G214)</f>
        <v>0</v>
      </c>
      <c r="P214" s="213">
        <f>SUM(P211:P212)</f>
        <v>0</v>
      </c>
    </row>
    <row r="215" spans="1:16" s="5" customFormat="1">
      <c r="A215" s="11"/>
      <c r="B215" s="110"/>
      <c r="C215" s="74"/>
      <c r="E215" s="169"/>
      <c r="F215" s="192"/>
      <c r="G215" s="148"/>
      <c r="H215" s="140"/>
      <c r="I215" s="180"/>
      <c r="J215" s="200"/>
      <c r="K215" s="200"/>
      <c r="L215" s="215"/>
      <c r="M215" s="215"/>
      <c r="N215" s="204"/>
      <c r="O215" s="206"/>
      <c r="P215" s="212"/>
    </row>
    <row r="216" spans="1:16" s="5" customFormat="1">
      <c r="A216" s="11"/>
      <c r="B216" s="108">
        <v>210</v>
      </c>
      <c r="C216" s="109" t="s">
        <v>85</v>
      </c>
      <c r="D216" s="108"/>
      <c r="E216" s="170"/>
      <c r="F216" s="193"/>
      <c r="G216" s="149"/>
      <c r="H216" s="142"/>
      <c r="I216" s="142"/>
      <c r="J216" s="228"/>
      <c r="K216" s="228"/>
      <c r="L216" s="229"/>
      <c r="M216" s="229"/>
      <c r="N216" s="233"/>
      <c r="O216" s="208"/>
      <c r="P216" s="213"/>
    </row>
    <row r="217" spans="1:16" s="5" customFormat="1">
      <c r="A217" s="11"/>
      <c r="B217" s="110">
        <v>210</v>
      </c>
      <c r="C217" s="251">
        <v>5105110</v>
      </c>
      <c r="D217" s="252" t="s">
        <v>86</v>
      </c>
      <c r="E217" s="253">
        <v>158342</v>
      </c>
      <c r="F217" s="254">
        <v>161516</v>
      </c>
      <c r="G217" s="255">
        <v>164728</v>
      </c>
      <c r="H217" s="256">
        <f t="shared" ref="H217:H254" si="82">(G217-F217)/F217</f>
        <v>1.988657470467322E-2</v>
      </c>
      <c r="I217" s="257">
        <f t="shared" ref="I217:I254" si="83">G217-F217</f>
        <v>3212</v>
      </c>
      <c r="J217" s="250">
        <v>164728</v>
      </c>
      <c r="K217" s="250">
        <f t="shared" ref="K217:K253" si="84">J217-G217</f>
        <v>0</v>
      </c>
      <c r="L217" s="258"/>
      <c r="M217" s="258">
        <f>G217-L217</f>
        <v>164728</v>
      </c>
      <c r="N217" s="259">
        <v>164746</v>
      </c>
      <c r="O217" s="260">
        <f t="shared" ref="O217:O254" si="85">IF(G217=0,0,(N217-G217)/G217)</f>
        <v>1.0927104074595697E-4</v>
      </c>
      <c r="P217" s="261">
        <v>0</v>
      </c>
    </row>
    <row r="218" spans="1:16" s="5" customFormat="1">
      <c r="A218" s="11"/>
      <c r="B218" s="110">
        <v>210</v>
      </c>
      <c r="C218" s="111">
        <v>5105110</v>
      </c>
      <c r="D218" s="110" t="s">
        <v>87</v>
      </c>
      <c r="E218" s="169">
        <v>719933</v>
      </c>
      <c r="F218" s="192">
        <v>741531</v>
      </c>
      <c r="G218" s="147">
        <v>735133</v>
      </c>
      <c r="H218" s="140">
        <f t="shared" si="82"/>
        <v>-8.6280951167247225E-3</v>
      </c>
      <c r="I218" s="180">
        <f t="shared" si="83"/>
        <v>-6398</v>
      </c>
      <c r="J218" s="244">
        <v>735133</v>
      </c>
      <c r="K218" s="200">
        <f t="shared" si="84"/>
        <v>0</v>
      </c>
      <c r="L218" s="215"/>
      <c r="M218" s="215">
        <f t="shared" ref="M218:M253" si="86">G218-L218</f>
        <v>735133</v>
      </c>
      <c r="N218" s="204">
        <v>735133</v>
      </c>
      <c r="O218" s="205">
        <f t="shared" si="85"/>
        <v>0</v>
      </c>
      <c r="P218" s="212">
        <v>0</v>
      </c>
    </row>
    <row r="219" spans="1:16" s="5" customFormat="1">
      <c r="A219" s="11"/>
      <c r="B219" s="110">
        <v>210</v>
      </c>
      <c r="C219" s="111">
        <v>5105110</v>
      </c>
      <c r="D219" s="110" t="s">
        <v>260</v>
      </c>
      <c r="E219" s="169">
        <v>25457</v>
      </c>
      <c r="F219" s="192">
        <v>27935</v>
      </c>
      <c r="G219" s="148">
        <v>32685</v>
      </c>
      <c r="H219" s="140">
        <f t="shared" si="82"/>
        <v>0.1700375872561303</v>
      </c>
      <c r="I219" s="180">
        <f t="shared" si="83"/>
        <v>4750</v>
      </c>
      <c r="J219" s="244">
        <v>32685</v>
      </c>
      <c r="K219" s="200">
        <f t="shared" si="84"/>
        <v>0</v>
      </c>
      <c r="L219" s="215"/>
      <c r="M219" s="215">
        <f t="shared" si="86"/>
        <v>32685</v>
      </c>
      <c r="N219" s="204">
        <v>32685</v>
      </c>
      <c r="O219" s="205">
        <f t="shared" si="85"/>
        <v>0</v>
      </c>
      <c r="P219" s="212">
        <v>0</v>
      </c>
    </row>
    <row r="220" spans="1:16" s="5" customFormat="1">
      <c r="A220" s="11"/>
      <c r="B220" s="110">
        <v>210</v>
      </c>
      <c r="C220" s="111">
        <v>5105110</v>
      </c>
      <c r="D220" s="110" t="s">
        <v>252</v>
      </c>
      <c r="E220" s="169">
        <v>54842</v>
      </c>
      <c r="F220" s="192">
        <v>55939</v>
      </c>
      <c r="G220" s="148">
        <v>41034</v>
      </c>
      <c r="H220" s="140">
        <f t="shared" si="82"/>
        <v>-0.26645095550510378</v>
      </c>
      <c r="I220" s="180">
        <f t="shared" si="83"/>
        <v>-14905</v>
      </c>
      <c r="J220" s="244">
        <v>41034</v>
      </c>
      <c r="K220" s="200">
        <f t="shared" si="84"/>
        <v>0</v>
      </c>
      <c r="L220" s="215"/>
      <c r="M220" s="215">
        <f t="shared" si="86"/>
        <v>41034</v>
      </c>
      <c r="N220" s="204">
        <v>41034</v>
      </c>
      <c r="O220" s="205">
        <f t="shared" si="85"/>
        <v>0</v>
      </c>
      <c r="P220" s="212">
        <v>0</v>
      </c>
    </row>
    <row r="221" spans="1:16" s="5" customFormat="1">
      <c r="A221" s="11"/>
      <c r="B221" s="110">
        <v>210</v>
      </c>
      <c r="C221" s="111">
        <v>5105110</v>
      </c>
      <c r="D221" s="110" t="s">
        <v>15</v>
      </c>
      <c r="E221" s="169">
        <v>183010</v>
      </c>
      <c r="F221" s="192">
        <v>207078</v>
      </c>
      <c r="G221" s="148">
        <v>236807</v>
      </c>
      <c r="H221" s="140">
        <f t="shared" si="82"/>
        <v>0.14356426080993634</v>
      </c>
      <c r="I221" s="180">
        <f t="shared" si="83"/>
        <v>29729</v>
      </c>
      <c r="J221" s="200">
        <v>221942</v>
      </c>
      <c r="K221" s="200">
        <f t="shared" si="84"/>
        <v>-14865</v>
      </c>
      <c r="L221" s="215"/>
      <c r="M221" s="215">
        <f t="shared" si="86"/>
        <v>236807</v>
      </c>
      <c r="N221" s="204">
        <v>221942</v>
      </c>
      <c r="O221" s="205">
        <f t="shared" si="85"/>
        <v>-6.2772637633178072E-2</v>
      </c>
      <c r="P221" s="212">
        <v>0</v>
      </c>
    </row>
    <row r="222" spans="1:16" s="5" customFormat="1">
      <c r="A222" s="11"/>
      <c r="B222" s="110">
        <v>210</v>
      </c>
      <c r="C222" s="111">
        <v>5105110</v>
      </c>
      <c r="D222" s="110" t="s">
        <v>268</v>
      </c>
      <c r="E222" s="169">
        <v>10000</v>
      </c>
      <c r="F222" s="192">
        <v>10000</v>
      </c>
      <c r="G222" s="148">
        <v>10000</v>
      </c>
      <c r="H222" s="140">
        <f t="shared" si="82"/>
        <v>0</v>
      </c>
      <c r="I222" s="180">
        <f t="shared" si="83"/>
        <v>0</v>
      </c>
      <c r="J222" s="200">
        <v>10000</v>
      </c>
      <c r="K222" s="200">
        <f t="shared" si="84"/>
        <v>0</v>
      </c>
      <c r="L222" s="215"/>
      <c r="M222" s="215">
        <f t="shared" si="86"/>
        <v>10000</v>
      </c>
      <c r="N222" s="204">
        <v>10000</v>
      </c>
      <c r="O222" s="205">
        <f t="shared" si="85"/>
        <v>0</v>
      </c>
      <c r="P222" s="212">
        <v>0</v>
      </c>
    </row>
    <row r="223" spans="1:16" s="5" customFormat="1">
      <c r="A223" s="11"/>
      <c r="B223" s="110">
        <v>210</v>
      </c>
      <c r="C223" s="111">
        <v>5105110</v>
      </c>
      <c r="D223" s="110" t="s">
        <v>262</v>
      </c>
      <c r="E223" s="169">
        <v>3637</v>
      </c>
      <c r="F223" s="192">
        <v>3746</v>
      </c>
      <c r="G223" s="148">
        <v>3746</v>
      </c>
      <c r="H223" s="140">
        <f t="shared" si="82"/>
        <v>0</v>
      </c>
      <c r="I223" s="180">
        <f t="shared" si="83"/>
        <v>0</v>
      </c>
      <c r="J223" s="200">
        <v>3746</v>
      </c>
      <c r="K223" s="200">
        <f t="shared" si="84"/>
        <v>0</v>
      </c>
      <c r="L223" s="215"/>
      <c r="M223" s="215">
        <f t="shared" si="86"/>
        <v>3746</v>
      </c>
      <c r="N223" s="204">
        <v>3746</v>
      </c>
      <c r="O223" s="205">
        <f t="shared" si="85"/>
        <v>0</v>
      </c>
      <c r="P223" s="212">
        <v>0</v>
      </c>
    </row>
    <row r="224" spans="1:16" s="5" customFormat="1">
      <c r="A224" s="11"/>
      <c r="B224" s="110">
        <v>210</v>
      </c>
      <c r="C224" s="111">
        <v>5105110</v>
      </c>
      <c r="D224" s="110" t="s">
        <v>253</v>
      </c>
      <c r="E224" s="169">
        <v>16000</v>
      </c>
      <c r="F224" s="192">
        <v>17000</v>
      </c>
      <c r="G224" s="148">
        <v>17000</v>
      </c>
      <c r="H224" s="140">
        <f t="shared" si="82"/>
        <v>0</v>
      </c>
      <c r="I224" s="180">
        <f t="shared" si="83"/>
        <v>0</v>
      </c>
      <c r="J224" s="200">
        <v>17000</v>
      </c>
      <c r="K224" s="200">
        <f t="shared" si="84"/>
        <v>0</v>
      </c>
      <c r="L224" s="215"/>
      <c r="M224" s="215">
        <f t="shared" si="86"/>
        <v>17000</v>
      </c>
      <c r="N224" s="204">
        <v>17000</v>
      </c>
      <c r="O224" s="205">
        <f t="shared" si="85"/>
        <v>0</v>
      </c>
      <c r="P224" s="212">
        <v>0</v>
      </c>
    </row>
    <row r="225" spans="1:16" s="110" customFormat="1">
      <c r="A225" s="11"/>
      <c r="C225" s="111">
        <v>5105110</v>
      </c>
      <c r="D225" s="110" t="s">
        <v>450</v>
      </c>
      <c r="E225" s="169"/>
      <c r="F225" s="192"/>
      <c r="G225" s="148"/>
      <c r="H225" s="140"/>
      <c r="I225" s="180"/>
      <c r="J225" s="200">
        <v>164728</v>
      </c>
      <c r="K225" s="200"/>
      <c r="L225" s="215"/>
      <c r="M225" s="215"/>
      <c r="N225" s="204">
        <v>164728</v>
      </c>
      <c r="O225" s="205"/>
      <c r="P225" s="212"/>
    </row>
    <row r="226" spans="1:16" s="5" customFormat="1">
      <c r="A226" s="11"/>
      <c r="B226" s="110">
        <v>210</v>
      </c>
      <c r="C226" s="111">
        <v>5705156</v>
      </c>
      <c r="D226" s="110" t="s">
        <v>88</v>
      </c>
      <c r="E226" s="169">
        <v>13800</v>
      </c>
      <c r="F226" s="192">
        <v>16300</v>
      </c>
      <c r="G226" s="148">
        <v>17000</v>
      </c>
      <c r="H226" s="140">
        <f t="shared" si="82"/>
        <v>4.2944785276073622E-2</v>
      </c>
      <c r="I226" s="180">
        <f t="shared" si="83"/>
        <v>700</v>
      </c>
      <c r="J226" s="200">
        <v>17000</v>
      </c>
      <c r="K226" s="200">
        <f t="shared" si="84"/>
        <v>0</v>
      </c>
      <c r="L226" s="215"/>
      <c r="M226" s="215">
        <f t="shared" si="86"/>
        <v>17000</v>
      </c>
      <c r="N226" s="204">
        <v>17000</v>
      </c>
      <c r="O226" s="205">
        <f t="shared" si="85"/>
        <v>0</v>
      </c>
      <c r="P226" s="212">
        <v>0</v>
      </c>
    </row>
    <row r="227" spans="1:16" s="5" customFormat="1">
      <c r="A227" s="11"/>
      <c r="B227" s="110">
        <v>210</v>
      </c>
      <c r="C227" s="111">
        <v>5705156</v>
      </c>
      <c r="D227" s="110" t="s">
        <v>256</v>
      </c>
      <c r="E227" s="169">
        <v>2500</v>
      </c>
      <c r="F227" s="192">
        <v>2500</v>
      </c>
      <c r="G227" s="148">
        <v>2500</v>
      </c>
      <c r="H227" s="140">
        <f t="shared" si="82"/>
        <v>0</v>
      </c>
      <c r="I227" s="180">
        <f t="shared" si="83"/>
        <v>0</v>
      </c>
      <c r="J227" s="200">
        <v>2500</v>
      </c>
      <c r="K227" s="200">
        <f t="shared" si="84"/>
        <v>0</v>
      </c>
      <c r="L227" s="215"/>
      <c r="M227" s="215">
        <f t="shared" si="86"/>
        <v>2500</v>
      </c>
      <c r="N227" s="204">
        <v>2500</v>
      </c>
      <c r="O227" s="205">
        <f t="shared" si="85"/>
        <v>0</v>
      </c>
      <c r="P227" s="212">
        <v>0</v>
      </c>
    </row>
    <row r="228" spans="1:16" s="5" customFormat="1">
      <c r="A228" s="11"/>
      <c r="B228" s="110">
        <v>210</v>
      </c>
      <c r="C228" s="111">
        <v>5705700</v>
      </c>
      <c r="D228" s="110" t="s">
        <v>64</v>
      </c>
      <c r="E228" s="169">
        <v>0</v>
      </c>
      <c r="F228" s="192">
        <v>0</v>
      </c>
      <c r="G228" s="148">
        <v>0</v>
      </c>
      <c r="H228" s="140" t="e">
        <f t="shared" si="82"/>
        <v>#DIV/0!</v>
      </c>
      <c r="I228" s="180">
        <f t="shared" si="83"/>
        <v>0</v>
      </c>
      <c r="J228" s="200">
        <v>0</v>
      </c>
      <c r="K228" s="200">
        <f t="shared" si="84"/>
        <v>0</v>
      </c>
      <c r="L228" s="215"/>
      <c r="M228" s="215">
        <f t="shared" si="86"/>
        <v>0</v>
      </c>
      <c r="N228" s="204">
        <v>0</v>
      </c>
      <c r="O228" s="205">
        <f t="shared" si="85"/>
        <v>0</v>
      </c>
      <c r="P228" s="212">
        <v>0</v>
      </c>
    </row>
    <row r="229" spans="1:16" s="5" customFormat="1">
      <c r="A229" s="11"/>
      <c r="B229" s="110">
        <v>210</v>
      </c>
      <c r="C229" s="111">
        <v>5705700</v>
      </c>
      <c r="D229" s="110" t="s">
        <v>17</v>
      </c>
      <c r="E229" s="169">
        <v>10000</v>
      </c>
      <c r="F229" s="192">
        <v>15657</v>
      </c>
      <c r="G229" s="148">
        <v>16582</v>
      </c>
      <c r="H229" s="140">
        <f t="shared" si="82"/>
        <v>5.9079006195311999E-2</v>
      </c>
      <c r="I229" s="180">
        <f t="shared" si="83"/>
        <v>925</v>
      </c>
      <c r="J229" s="200">
        <v>16582</v>
      </c>
      <c r="K229" s="200">
        <f t="shared" si="84"/>
        <v>0</v>
      </c>
      <c r="L229" s="215"/>
      <c r="M229" s="215">
        <f t="shared" si="86"/>
        <v>16582</v>
      </c>
      <c r="N229" s="204">
        <v>16582</v>
      </c>
      <c r="O229" s="205">
        <f t="shared" si="85"/>
        <v>0</v>
      </c>
      <c r="P229" s="212">
        <v>0</v>
      </c>
    </row>
    <row r="230" spans="1:16" s="5" customFormat="1">
      <c r="A230" s="11"/>
      <c r="B230" s="110">
        <v>210</v>
      </c>
      <c r="C230" s="111">
        <v>5705700</v>
      </c>
      <c r="D230" s="110" t="s">
        <v>301</v>
      </c>
      <c r="E230" s="169">
        <v>4000</v>
      </c>
      <c r="F230" s="192">
        <v>4000</v>
      </c>
      <c r="G230" s="148">
        <v>4000</v>
      </c>
      <c r="H230" s="140">
        <f t="shared" si="82"/>
        <v>0</v>
      </c>
      <c r="I230" s="180">
        <f t="shared" si="83"/>
        <v>0</v>
      </c>
      <c r="J230" s="200">
        <v>4000</v>
      </c>
      <c r="K230" s="200">
        <f t="shared" si="84"/>
        <v>0</v>
      </c>
      <c r="L230" s="215"/>
      <c r="M230" s="215">
        <f t="shared" si="86"/>
        <v>4000</v>
      </c>
      <c r="N230" s="204">
        <v>4000</v>
      </c>
      <c r="O230" s="205">
        <f t="shared" si="85"/>
        <v>0</v>
      </c>
      <c r="P230" s="212">
        <v>0</v>
      </c>
    </row>
    <row r="231" spans="1:16" s="5" customFormat="1">
      <c r="A231" s="11"/>
      <c r="B231" s="110">
        <v>210</v>
      </c>
      <c r="C231" s="111">
        <v>5705700</v>
      </c>
      <c r="D231" s="110" t="s">
        <v>89</v>
      </c>
      <c r="E231" s="169">
        <v>3388</v>
      </c>
      <c r="F231" s="192">
        <v>3734</v>
      </c>
      <c r="G231" s="148">
        <v>3891</v>
      </c>
      <c r="H231" s="140">
        <f t="shared" si="82"/>
        <v>4.2046063202999466E-2</v>
      </c>
      <c r="I231" s="180">
        <f t="shared" si="83"/>
        <v>157</v>
      </c>
      <c r="J231" s="200">
        <v>3891</v>
      </c>
      <c r="K231" s="200">
        <f t="shared" si="84"/>
        <v>0</v>
      </c>
      <c r="L231" s="215"/>
      <c r="M231" s="215">
        <f t="shared" si="86"/>
        <v>3891</v>
      </c>
      <c r="N231" s="204">
        <v>3891</v>
      </c>
      <c r="O231" s="205">
        <f t="shared" si="85"/>
        <v>0</v>
      </c>
      <c r="P231" s="212">
        <v>0</v>
      </c>
    </row>
    <row r="232" spans="1:16" s="5" customFormat="1">
      <c r="A232" s="11"/>
      <c r="B232" s="110">
        <v>210</v>
      </c>
      <c r="C232" s="111">
        <v>5705700</v>
      </c>
      <c r="D232" s="110" t="s">
        <v>272</v>
      </c>
      <c r="E232" s="169">
        <v>3160</v>
      </c>
      <c r="F232" s="191">
        <v>4500</v>
      </c>
      <c r="G232" s="147">
        <v>6000</v>
      </c>
      <c r="H232" s="140">
        <f t="shared" si="82"/>
        <v>0.33333333333333331</v>
      </c>
      <c r="I232" s="180">
        <f t="shared" si="83"/>
        <v>1500</v>
      </c>
      <c r="J232" s="200">
        <v>5250</v>
      </c>
      <c r="K232" s="200">
        <f t="shared" si="84"/>
        <v>-750</v>
      </c>
      <c r="L232" s="215"/>
      <c r="M232" s="215">
        <f t="shared" si="86"/>
        <v>6000</v>
      </c>
      <c r="N232" s="204">
        <v>5250</v>
      </c>
      <c r="O232" s="205">
        <f t="shared" si="85"/>
        <v>-0.125</v>
      </c>
      <c r="P232" s="212">
        <v>0</v>
      </c>
    </row>
    <row r="233" spans="1:16" s="5" customFormat="1">
      <c r="A233" s="11"/>
      <c r="B233" s="110">
        <v>210</v>
      </c>
      <c r="C233" s="111">
        <v>5705156</v>
      </c>
      <c r="D233" s="110" t="s">
        <v>261</v>
      </c>
      <c r="E233" s="169">
        <v>2500</v>
      </c>
      <c r="F233" s="192">
        <v>2500</v>
      </c>
      <c r="G233" s="148">
        <v>2500</v>
      </c>
      <c r="H233" s="140">
        <f t="shared" si="82"/>
        <v>0</v>
      </c>
      <c r="I233" s="180">
        <f t="shared" si="83"/>
        <v>0</v>
      </c>
      <c r="J233" s="200">
        <v>2500</v>
      </c>
      <c r="K233" s="200">
        <f t="shared" si="84"/>
        <v>0</v>
      </c>
      <c r="L233" s="215"/>
      <c r="M233" s="215">
        <f t="shared" si="86"/>
        <v>2500</v>
      </c>
      <c r="N233" s="204">
        <v>2500</v>
      </c>
      <c r="O233" s="205">
        <f t="shared" si="85"/>
        <v>0</v>
      </c>
      <c r="P233" s="212">
        <v>0</v>
      </c>
    </row>
    <row r="234" spans="1:16" s="5" customFormat="1">
      <c r="A234" s="11"/>
      <c r="B234" s="110">
        <v>210</v>
      </c>
      <c r="C234" s="111">
        <v>5705156</v>
      </c>
      <c r="D234" s="110" t="s">
        <v>258</v>
      </c>
      <c r="E234" s="169">
        <v>2500</v>
      </c>
      <c r="F234" s="192">
        <v>3000</v>
      </c>
      <c r="G234" s="148">
        <v>3000</v>
      </c>
      <c r="H234" s="140">
        <f t="shared" si="82"/>
        <v>0</v>
      </c>
      <c r="I234" s="180">
        <f t="shared" si="83"/>
        <v>0</v>
      </c>
      <c r="J234" s="200">
        <v>3000</v>
      </c>
      <c r="K234" s="200">
        <f t="shared" si="84"/>
        <v>0</v>
      </c>
      <c r="L234" s="215"/>
      <c r="M234" s="215">
        <f t="shared" si="86"/>
        <v>3000</v>
      </c>
      <c r="N234" s="204">
        <v>3000</v>
      </c>
      <c r="O234" s="205">
        <f t="shared" si="85"/>
        <v>0</v>
      </c>
      <c r="P234" s="212">
        <v>0</v>
      </c>
    </row>
    <row r="235" spans="1:16" s="7" customFormat="1">
      <c r="A235" s="11"/>
      <c r="B235" s="110">
        <v>210</v>
      </c>
      <c r="C235" s="111">
        <v>5705156</v>
      </c>
      <c r="D235" s="110" t="s">
        <v>257</v>
      </c>
      <c r="E235" s="169">
        <v>4800</v>
      </c>
      <c r="F235" s="192">
        <v>4800</v>
      </c>
      <c r="G235" s="148">
        <v>4800</v>
      </c>
      <c r="H235" s="140">
        <f t="shared" si="82"/>
        <v>0</v>
      </c>
      <c r="I235" s="180">
        <f t="shared" si="83"/>
        <v>0</v>
      </c>
      <c r="J235" s="200">
        <v>4800</v>
      </c>
      <c r="K235" s="200">
        <f t="shared" si="84"/>
        <v>0</v>
      </c>
      <c r="L235" s="215"/>
      <c r="M235" s="215">
        <f t="shared" si="86"/>
        <v>4800</v>
      </c>
      <c r="N235" s="204">
        <v>4800</v>
      </c>
      <c r="O235" s="205">
        <f t="shared" si="85"/>
        <v>0</v>
      </c>
      <c r="P235" s="212">
        <v>0</v>
      </c>
    </row>
    <row r="236" spans="1:16" s="5" customFormat="1">
      <c r="A236" s="11"/>
      <c r="B236" s="110">
        <v>210</v>
      </c>
      <c r="C236" s="111">
        <v>5705700</v>
      </c>
      <c r="D236" s="110" t="s">
        <v>425</v>
      </c>
      <c r="E236" s="169">
        <v>7104</v>
      </c>
      <c r="F236" s="191">
        <v>9104</v>
      </c>
      <c r="G236" s="147">
        <v>9104</v>
      </c>
      <c r="H236" s="140">
        <f t="shared" si="82"/>
        <v>0</v>
      </c>
      <c r="I236" s="180">
        <f t="shared" si="83"/>
        <v>0</v>
      </c>
      <c r="J236" s="200">
        <v>9104</v>
      </c>
      <c r="K236" s="200">
        <f t="shared" si="84"/>
        <v>0</v>
      </c>
      <c r="L236" s="215"/>
      <c r="M236" s="215">
        <f t="shared" si="86"/>
        <v>9104</v>
      </c>
      <c r="N236" s="204">
        <v>9104</v>
      </c>
      <c r="O236" s="205">
        <f t="shared" si="85"/>
        <v>0</v>
      </c>
      <c r="P236" s="212">
        <v>0</v>
      </c>
    </row>
    <row r="237" spans="1:16" s="7" customFormat="1">
      <c r="A237" s="11"/>
      <c r="B237" s="110">
        <v>210</v>
      </c>
      <c r="C237" s="111">
        <v>5705700</v>
      </c>
      <c r="D237" s="110" t="s">
        <v>424</v>
      </c>
      <c r="E237" s="169">
        <v>3565</v>
      </c>
      <c r="F237" s="192">
        <v>4633</v>
      </c>
      <c r="G237" s="148">
        <v>4633</v>
      </c>
      <c r="H237" s="140">
        <f t="shared" si="82"/>
        <v>0</v>
      </c>
      <c r="I237" s="180">
        <f t="shared" si="83"/>
        <v>0</v>
      </c>
      <c r="J237" s="200">
        <v>4633</v>
      </c>
      <c r="K237" s="200">
        <f t="shared" si="84"/>
        <v>0</v>
      </c>
      <c r="L237" s="215"/>
      <c r="M237" s="215">
        <f t="shared" si="86"/>
        <v>4633</v>
      </c>
      <c r="N237" s="204">
        <v>4633</v>
      </c>
      <c r="O237" s="205">
        <f t="shared" si="85"/>
        <v>0</v>
      </c>
      <c r="P237" s="212">
        <v>0</v>
      </c>
    </row>
    <row r="238" spans="1:16" s="5" customFormat="1">
      <c r="A238" s="11"/>
      <c r="B238" s="110">
        <v>210</v>
      </c>
      <c r="C238" s="111">
        <v>5705700</v>
      </c>
      <c r="D238" s="110" t="s">
        <v>263</v>
      </c>
      <c r="E238" s="169">
        <v>5000</v>
      </c>
      <c r="F238" s="192">
        <v>5000</v>
      </c>
      <c r="G238" s="148">
        <v>5000</v>
      </c>
      <c r="H238" s="140">
        <f t="shared" si="82"/>
        <v>0</v>
      </c>
      <c r="I238" s="180">
        <f t="shared" si="83"/>
        <v>0</v>
      </c>
      <c r="J238" s="200">
        <v>5000</v>
      </c>
      <c r="K238" s="200">
        <f t="shared" si="84"/>
        <v>0</v>
      </c>
      <c r="L238" s="215"/>
      <c r="M238" s="215">
        <f t="shared" si="86"/>
        <v>5000</v>
      </c>
      <c r="N238" s="204">
        <v>5000</v>
      </c>
      <c r="O238" s="205">
        <f t="shared" si="85"/>
        <v>0</v>
      </c>
      <c r="P238" s="212">
        <v>0</v>
      </c>
    </row>
    <row r="239" spans="1:16" s="5" customFormat="1">
      <c r="A239" s="11"/>
      <c r="B239" s="110">
        <v>210</v>
      </c>
      <c r="C239" s="111">
        <v>5705700</v>
      </c>
      <c r="D239" s="110" t="s">
        <v>270</v>
      </c>
      <c r="E239" s="169">
        <v>5000</v>
      </c>
      <c r="F239" s="192">
        <v>5000</v>
      </c>
      <c r="G239" s="148">
        <v>5000</v>
      </c>
      <c r="H239" s="140">
        <f t="shared" si="82"/>
        <v>0</v>
      </c>
      <c r="I239" s="180">
        <f t="shared" si="83"/>
        <v>0</v>
      </c>
      <c r="J239" s="200">
        <v>5000</v>
      </c>
      <c r="K239" s="200">
        <f t="shared" si="84"/>
        <v>0</v>
      </c>
      <c r="L239" s="215"/>
      <c r="M239" s="215">
        <f t="shared" si="86"/>
        <v>5000</v>
      </c>
      <c r="N239" s="204">
        <v>5000</v>
      </c>
      <c r="O239" s="205">
        <f t="shared" si="85"/>
        <v>0</v>
      </c>
      <c r="P239" s="212">
        <v>0</v>
      </c>
    </row>
    <row r="240" spans="1:16" s="5" customFormat="1">
      <c r="A240" s="11"/>
      <c r="B240" s="110">
        <v>210</v>
      </c>
      <c r="C240" s="111">
        <v>5705700</v>
      </c>
      <c r="D240" s="110" t="s">
        <v>271</v>
      </c>
      <c r="E240" s="169">
        <v>5445</v>
      </c>
      <c r="F240" s="192">
        <v>5445</v>
      </c>
      <c r="G240" s="148">
        <v>5445</v>
      </c>
      <c r="H240" s="140">
        <f t="shared" si="82"/>
        <v>0</v>
      </c>
      <c r="I240" s="180">
        <f t="shared" si="83"/>
        <v>0</v>
      </c>
      <c r="J240" s="200">
        <v>5445</v>
      </c>
      <c r="K240" s="200">
        <f t="shared" si="84"/>
        <v>0</v>
      </c>
      <c r="L240" s="215"/>
      <c r="M240" s="215">
        <f t="shared" si="86"/>
        <v>5445</v>
      </c>
      <c r="N240" s="204">
        <v>5445</v>
      </c>
      <c r="O240" s="205">
        <f t="shared" si="85"/>
        <v>0</v>
      </c>
      <c r="P240" s="212">
        <v>0</v>
      </c>
    </row>
    <row r="241" spans="1:16" s="5" customFormat="1">
      <c r="A241" s="11"/>
      <c r="B241" s="110">
        <v>210</v>
      </c>
      <c r="C241" s="111">
        <v>5705700</v>
      </c>
      <c r="D241" s="110" t="s">
        <v>7</v>
      </c>
      <c r="E241" s="169">
        <v>2500</v>
      </c>
      <c r="F241" s="191">
        <v>3000</v>
      </c>
      <c r="G241" s="147">
        <v>3500</v>
      </c>
      <c r="H241" s="140">
        <f t="shared" si="82"/>
        <v>0.16666666666666666</v>
      </c>
      <c r="I241" s="180">
        <f t="shared" si="83"/>
        <v>500</v>
      </c>
      <c r="J241" s="200">
        <v>3500</v>
      </c>
      <c r="K241" s="200">
        <f t="shared" si="84"/>
        <v>0</v>
      </c>
      <c r="L241" s="215"/>
      <c r="M241" s="215">
        <f t="shared" si="86"/>
        <v>3500</v>
      </c>
      <c r="N241" s="204">
        <v>3500</v>
      </c>
      <c r="O241" s="205">
        <f t="shared" si="85"/>
        <v>0</v>
      </c>
      <c r="P241" s="212">
        <v>0</v>
      </c>
    </row>
    <row r="242" spans="1:16" s="5" customFormat="1">
      <c r="A242" s="11"/>
      <c r="B242" s="110">
        <v>210</v>
      </c>
      <c r="C242" s="111">
        <v>5705700</v>
      </c>
      <c r="D242" s="110" t="s">
        <v>90</v>
      </c>
      <c r="E242" s="169">
        <v>0</v>
      </c>
      <c r="F242" s="192">
        <v>0</v>
      </c>
      <c r="G242" s="148">
        <v>0</v>
      </c>
      <c r="H242" s="140" t="e">
        <f t="shared" si="82"/>
        <v>#DIV/0!</v>
      </c>
      <c r="I242" s="180">
        <f t="shared" si="83"/>
        <v>0</v>
      </c>
      <c r="J242" s="200">
        <v>0</v>
      </c>
      <c r="K242" s="200">
        <f t="shared" si="84"/>
        <v>0</v>
      </c>
      <c r="L242" s="215"/>
      <c r="M242" s="215">
        <f t="shared" si="86"/>
        <v>0</v>
      </c>
      <c r="N242" s="204">
        <v>0</v>
      </c>
      <c r="O242" s="205">
        <f t="shared" si="85"/>
        <v>0</v>
      </c>
      <c r="P242" s="212">
        <v>0</v>
      </c>
    </row>
    <row r="243" spans="1:16" s="5" customFormat="1">
      <c r="A243" s="11"/>
      <c r="B243" s="110">
        <v>210</v>
      </c>
      <c r="C243" s="111">
        <v>5705700</v>
      </c>
      <c r="D243" s="110" t="s">
        <v>259</v>
      </c>
      <c r="E243" s="169">
        <v>2000</v>
      </c>
      <c r="F243" s="192">
        <v>2000</v>
      </c>
      <c r="G243" s="148">
        <v>2000</v>
      </c>
      <c r="H243" s="140">
        <f t="shared" si="82"/>
        <v>0</v>
      </c>
      <c r="I243" s="180">
        <f t="shared" si="83"/>
        <v>0</v>
      </c>
      <c r="J243" s="200">
        <v>2000</v>
      </c>
      <c r="K243" s="200">
        <f t="shared" si="84"/>
        <v>0</v>
      </c>
      <c r="L243" s="215"/>
      <c r="M243" s="215">
        <f t="shared" si="86"/>
        <v>2000</v>
      </c>
      <c r="N243" s="204">
        <v>2000</v>
      </c>
      <c r="O243" s="205">
        <f t="shared" si="85"/>
        <v>0</v>
      </c>
      <c r="P243" s="212">
        <v>0</v>
      </c>
    </row>
    <row r="244" spans="1:16" s="5" customFormat="1">
      <c r="A244" s="11"/>
      <c r="B244" s="110">
        <v>210</v>
      </c>
      <c r="C244" s="111">
        <v>5705700</v>
      </c>
      <c r="D244" s="110" t="s">
        <v>265</v>
      </c>
      <c r="E244" s="169">
        <v>2500</v>
      </c>
      <c r="F244" s="192">
        <v>2500</v>
      </c>
      <c r="G244" s="148">
        <v>3000</v>
      </c>
      <c r="H244" s="140">
        <f t="shared" si="82"/>
        <v>0.2</v>
      </c>
      <c r="I244" s="180">
        <f t="shared" si="83"/>
        <v>500</v>
      </c>
      <c r="J244" s="200">
        <v>2500</v>
      </c>
      <c r="K244" s="200">
        <f t="shared" si="84"/>
        <v>-500</v>
      </c>
      <c r="L244" s="215"/>
      <c r="M244" s="215">
        <f t="shared" si="86"/>
        <v>3000</v>
      </c>
      <c r="N244" s="204">
        <v>2500</v>
      </c>
      <c r="O244" s="205">
        <f t="shared" si="85"/>
        <v>-0.16666666666666666</v>
      </c>
      <c r="P244" s="212">
        <v>0</v>
      </c>
    </row>
    <row r="245" spans="1:16" s="5" customFormat="1">
      <c r="A245" s="11"/>
      <c r="B245" s="110">
        <v>210</v>
      </c>
      <c r="C245" s="111">
        <v>5705700</v>
      </c>
      <c r="D245" s="110" t="s">
        <v>9</v>
      </c>
      <c r="E245" s="169">
        <v>2750</v>
      </c>
      <c r="F245" s="192">
        <v>3575</v>
      </c>
      <c r="G245" s="148">
        <v>3575</v>
      </c>
      <c r="H245" s="140">
        <f t="shared" si="82"/>
        <v>0</v>
      </c>
      <c r="I245" s="180">
        <f t="shared" si="83"/>
        <v>0</v>
      </c>
      <c r="J245" s="200">
        <v>3575</v>
      </c>
      <c r="K245" s="200">
        <f t="shared" si="84"/>
        <v>0</v>
      </c>
      <c r="L245" s="215"/>
      <c r="M245" s="215">
        <f t="shared" si="86"/>
        <v>3575</v>
      </c>
      <c r="N245" s="204">
        <v>3575</v>
      </c>
      <c r="O245" s="205">
        <f t="shared" si="85"/>
        <v>0</v>
      </c>
      <c r="P245" s="212">
        <v>0</v>
      </c>
    </row>
    <row r="246" spans="1:16" s="5" customFormat="1">
      <c r="A246" s="11"/>
      <c r="B246" s="110">
        <v>210</v>
      </c>
      <c r="C246" s="111">
        <v>5705700</v>
      </c>
      <c r="D246" s="110" t="s">
        <v>264</v>
      </c>
      <c r="E246" s="169">
        <v>2500</v>
      </c>
      <c r="F246" s="192">
        <v>2500</v>
      </c>
      <c r="G246" s="148">
        <v>2500</v>
      </c>
      <c r="H246" s="140">
        <f t="shared" si="82"/>
        <v>0</v>
      </c>
      <c r="I246" s="180">
        <f t="shared" si="83"/>
        <v>0</v>
      </c>
      <c r="J246" s="200">
        <v>2500</v>
      </c>
      <c r="K246" s="200">
        <f t="shared" si="84"/>
        <v>0</v>
      </c>
      <c r="L246" s="215"/>
      <c r="M246" s="215">
        <f t="shared" si="86"/>
        <v>2500</v>
      </c>
      <c r="N246" s="204">
        <v>2500</v>
      </c>
      <c r="O246" s="205">
        <f t="shared" si="85"/>
        <v>0</v>
      </c>
      <c r="P246" s="212">
        <v>0</v>
      </c>
    </row>
    <row r="247" spans="1:16" s="5" customFormat="1">
      <c r="A247" s="11"/>
      <c r="B247" s="110">
        <v>210</v>
      </c>
      <c r="C247" s="111">
        <v>5705700</v>
      </c>
      <c r="D247" s="110" t="s">
        <v>269</v>
      </c>
      <c r="E247" s="169">
        <v>4000</v>
      </c>
      <c r="F247" s="192">
        <v>4000</v>
      </c>
      <c r="G247" s="148">
        <v>4000</v>
      </c>
      <c r="H247" s="140">
        <f t="shared" si="82"/>
        <v>0</v>
      </c>
      <c r="I247" s="180">
        <f t="shared" si="83"/>
        <v>0</v>
      </c>
      <c r="J247" s="200">
        <v>4000</v>
      </c>
      <c r="K247" s="200">
        <f t="shared" si="84"/>
        <v>0</v>
      </c>
      <c r="L247" s="215"/>
      <c r="M247" s="215">
        <f t="shared" si="86"/>
        <v>4000</v>
      </c>
      <c r="N247" s="204">
        <v>4000</v>
      </c>
      <c r="O247" s="205">
        <f t="shared" si="85"/>
        <v>0</v>
      </c>
      <c r="P247" s="212">
        <v>0</v>
      </c>
    </row>
    <row r="248" spans="1:16" s="5" customFormat="1">
      <c r="A248" s="11"/>
      <c r="B248" s="110">
        <v>210</v>
      </c>
      <c r="C248" s="111">
        <v>5705700</v>
      </c>
      <c r="D248" s="110" t="s">
        <v>255</v>
      </c>
      <c r="E248" s="169">
        <v>3920</v>
      </c>
      <c r="F248" s="192">
        <v>3920</v>
      </c>
      <c r="G248" s="148">
        <v>3980</v>
      </c>
      <c r="H248" s="140">
        <f t="shared" si="82"/>
        <v>1.5306122448979591E-2</v>
      </c>
      <c r="I248" s="180">
        <f t="shared" si="83"/>
        <v>60</v>
      </c>
      <c r="J248" s="200">
        <v>3980</v>
      </c>
      <c r="K248" s="200">
        <f t="shared" si="84"/>
        <v>0</v>
      </c>
      <c r="L248" s="215"/>
      <c r="M248" s="215">
        <f t="shared" si="86"/>
        <v>3980</v>
      </c>
      <c r="N248" s="204">
        <v>3980</v>
      </c>
      <c r="O248" s="205">
        <f t="shared" si="85"/>
        <v>0</v>
      </c>
      <c r="P248" s="212">
        <v>0</v>
      </c>
    </row>
    <row r="249" spans="1:16" s="5" customFormat="1">
      <c r="A249" s="11"/>
      <c r="B249" s="110">
        <v>210</v>
      </c>
      <c r="C249" s="111">
        <v>5705700</v>
      </c>
      <c r="D249" s="110" t="s">
        <v>267</v>
      </c>
      <c r="E249" s="169">
        <v>1500</v>
      </c>
      <c r="F249" s="191">
        <v>1700</v>
      </c>
      <c r="G249" s="147">
        <v>2000</v>
      </c>
      <c r="H249" s="140">
        <f t="shared" si="82"/>
        <v>0.17647058823529413</v>
      </c>
      <c r="I249" s="180">
        <f t="shared" si="83"/>
        <v>300</v>
      </c>
      <c r="J249" s="200">
        <v>2000</v>
      </c>
      <c r="K249" s="200">
        <f t="shared" si="84"/>
        <v>0</v>
      </c>
      <c r="L249" s="215"/>
      <c r="M249" s="215">
        <f t="shared" si="86"/>
        <v>2000</v>
      </c>
      <c r="N249" s="204">
        <v>2000</v>
      </c>
      <c r="O249" s="205">
        <f t="shared" si="85"/>
        <v>0</v>
      </c>
      <c r="P249" s="212">
        <v>0</v>
      </c>
    </row>
    <row r="250" spans="1:16" s="5" customFormat="1">
      <c r="A250" s="11"/>
      <c r="B250" s="110">
        <v>210</v>
      </c>
      <c r="C250" s="111">
        <v>5705700</v>
      </c>
      <c r="D250" s="110" t="s">
        <v>254</v>
      </c>
      <c r="E250" s="169">
        <v>860</v>
      </c>
      <c r="F250" s="192">
        <v>860</v>
      </c>
      <c r="G250" s="147">
        <v>860</v>
      </c>
      <c r="H250" s="140">
        <f t="shared" si="82"/>
        <v>0</v>
      </c>
      <c r="I250" s="180">
        <f t="shared" si="83"/>
        <v>0</v>
      </c>
      <c r="J250" s="200">
        <v>860</v>
      </c>
      <c r="K250" s="200">
        <f t="shared" si="84"/>
        <v>0</v>
      </c>
      <c r="L250" s="215"/>
      <c r="M250" s="215">
        <f t="shared" si="86"/>
        <v>860</v>
      </c>
      <c r="N250" s="204">
        <v>860</v>
      </c>
      <c r="O250" s="205">
        <f t="shared" si="85"/>
        <v>0</v>
      </c>
      <c r="P250" s="212">
        <v>0</v>
      </c>
    </row>
    <row r="251" spans="1:16" s="5" customFormat="1">
      <c r="A251" s="11"/>
      <c r="B251" s="110">
        <v>210</v>
      </c>
      <c r="C251" s="111">
        <v>5705700</v>
      </c>
      <c r="D251" s="110" t="s">
        <v>91</v>
      </c>
      <c r="E251" s="169">
        <v>4500</v>
      </c>
      <c r="F251" s="192">
        <v>5000</v>
      </c>
      <c r="G251" s="147">
        <v>5000</v>
      </c>
      <c r="H251" s="140">
        <f t="shared" si="82"/>
        <v>0</v>
      </c>
      <c r="I251" s="180">
        <f t="shared" si="83"/>
        <v>0</v>
      </c>
      <c r="J251" s="200">
        <v>5000</v>
      </c>
      <c r="K251" s="200">
        <f t="shared" si="84"/>
        <v>0</v>
      </c>
      <c r="L251" s="215"/>
      <c r="M251" s="215">
        <f t="shared" si="86"/>
        <v>5000</v>
      </c>
      <c r="N251" s="204">
        <v>5000</v>
      </c>
      <c r="O251" s="205">
        <f t="shared" si="85"/>
        <v>0</v>
      </c>
      <c r="P251" s="212">
        <v>0</v>
      </c>
    </row>
    <row r="252" spans="1:16" s="134" customFormat="1">
      <c r="B252" s="134">
        <v>210</v>
      </c>
      <c r="C252" s="136">
        <v>5705700</v>
      </c>
      <c r="D252" s="134" t="s">
        <v>399</v>
      </c>
      <c r="E252" s="169">
        <v>6100</v>
      </c>
      <c r="F252" s="192">
        <v>6100</v>
      </c>
      <c r="G252" s="147">
        <v>4145</v>
      </c>
      <c r="H252" s="143">
        <f t="shared" si="82"/>
        <v>-0.32049180327868854</v>
      </c>
      <c r="I252" s="184">
        <f t="shared" si="83"/>
        <v>-1955</v>
      </c>
      <c r="J252" s="200">
        <v>4145</v>
      </c>
      <c r="K252" s="200">
        <f t="shared" si="84"/>
        <v>0</v>
      </c>
      <c r="L252" s="215"/>
      <c r="M252" s="215">
        <f t="shared" si="86"/>
        <v>4145</v>
      </c>
      <c r="N252" s="204">
        <v>4145</v>
      </c>
      <c r="O252" s="206">
        <f t="shared" si="85"/>
        <v>0</v>
      </c>
      <c r="P252" s="212"/>
    </row>
    <row r="253" spans="1:16" s="5" customFormat="1">
      <c r="A253" s="11"/>
      <c r="B253" s="110">
        <v>210</v>
      </c>
      <c r="C253" s="111">
        <v>5705850</v>
      </c>
      <c r="D253" s="110" t="s">
        <v>266</v>
      </c>
      <c r="E253" s="169">
        <v>56560</v>
      </c>
      <c r="F253" s="191"/>
      <c r="G253" s="147">
        <v>68596</v>
      </c>
      <c r="H253" s="140" t="e">
        <f t="shared" si="82"/>
        <v>#DIV/0!</v>
      </c>
      <c r="I253" s="180">
        <f t="shared" si="83"/>
        <v>68596</v>
      </c>
      <c r="J253" s="200"/>
      <c r="K253" s="200">
        <f t="shared" si="84"/>
        <v>-68596</v>
      </c>
      <c r="L253" s="215"/>
      <c r="M253" s="215">
        <f t="shared" si="86"/>
        <v>68596</v>
      </c>
      <c r="N253" s="204">
        <v>0</v>
      </c>
      <c r="O253" s="205">
        <f t="shared" si="85"/>
        <v>-1</v>
      </c>
      <c r="P253" s="212">
        <v>0</v>
      </c>
    </row>
    <row r="254" spans="1:16" s="5" customFormat="1">
      <c r="A254" s="11" t="s">
        <v>365</v>
      </c>
      <c r="B254" s="108" t="s">
        <v>3</v>
      </c>
      <c r="C254" s="109" t="s">
        <v>92</v>
      </c>
      <c r="D254" s="108"/>
      <c r="E254" s="170">
        <f>SUM(E217:E253)</f>
        <v>1333673</v>
      </c>
      <c r="F254" s="194">
        <f>SUM(F217:F253)</f>
        <v>1346073</v>
      </c>
      <c r="G254" s="154">
        <f>SUM(G217:G253)</f>
        <v>1433744</v>
      </c>
      <c r="H254" s="141">
        <f t="shared" si="82"/>
        <v>6.5130940149605562E-2</v>
      </c>
      <c r="I254" s="181">
        <f t="shared" si="83"/>
        <v>87671</v>
      </c>
      <c r="J254" s="201">
        <f>SUM(J217:J253)</f>
        <v>1513761</v>
      </c>
      <c r="K254" s="201">
        <f>SUM(K217:K253)</f>
        <v>-84711</v>
      </c>
      <c r="L254" s="216"/>
      <c r="M254" s="216">
        <f>SUM(M217:M253)</f>
        <v>1433744</v>
      </c>
      <c r="N254" s="233">
        <f>SUM(N217:N253)</f>
        <v>1513779</v>
      </c>
      <c r="O254" s="208">
        <f t="shared" si="85"/>
        <v>5.5822378332533562E-2</v>
      </c>
      <c r="P254" s="213">
        <f>SUM(P217:P253)</f>
        <v>0</v>
      </c>
    </row>
    <row r="255" spans="1:16" s="5" customFormat="1">
      <c r="A255" s="11"/>
      <c r="C255" s="74"/>
      <c r="E255" s="169"/>
      <c r="F255" s="192"/>
      <c r="G255" s="148"/>
      <c r="H255" s="140"/>
      <c r="I255" s="180"/>
      <c r="J255" s="200"/>
      <c r="K255" s="200"/>
      <c r="L255" s="215"/>
      <c r="M255" s="215"/>
      <c r="N255" s="204"/>
      <c r="O255" s="206"/>
      <c r="P255" s="212"/>
    </row>
    <row r="256" spans="1:16" s="5" customFormat="1">
      <c r="A256" s="11"/>
      <c r="B256" s="108">
        <v>220</v>
      </c>
      <c r="C256" s="109" t="s">
        <v>93</v>
      </c>
      <c r="D256" s="108"/>
      <c r="E256" s="170"/>
      <c r="F256" s="193"/>
      <c r="G256" s="149"/>
      <c r="H256" s="142"/>
      <c r="I256" s="142"/>
      <c r="J256" s="228"/>
      <c r="K256" s="228"/>
      <c r="L256" s="229"/>
      <c r="M256" s="229"/>
      <c r="N256" s="233"/>
      <c r="O256" s="208"/>
      <c r="P256" s="213"/>
    </row>
    <row r="257" spans="1:16" s="5" customFormat="1">
      <c r="A257" s="11"/>
      <c r="B257" s="110">
        <v>220</v>
      </c>
      <c r="C257" s="111">
        <v>5105112</v>
      </c>
      <c r="D257" s="110" t="s">
        <v>94</v>
      </c>
      <c r="E257" s="169">
        <v>47750</v>
      </c>
      <c r="F257" s="192">
        <v>49750</v>
      </c>
      <c r="G257" s="148">
        <v>103500</v>
      </c>
      <c r="H257" s="140">
        <f t="shared" ref="H257:H278" si="87">(G257-F257)/F257</f>
        <v>1.0804020100502512</v>
      </c>
      <c r="I257" s="180">
        <f t="shared" ref="I257:I276" si="88">G257-F257</f>
        <v>53750</v>
      </c>
      <c r="J257" s="200">
        <v>103500</v>
      </c>
      <c r="K257" s="200">
        <f t="shared" ref="K257:K277" si="89">J257-G257</f>
        <v>0</v>
      </c>
      <c r="L257" s="215"/>
      <c r="M257" s="215">
        <f>G257-L257</f>
        <v>103500</v>
      </c>
      <c r="N257" s="204">
        <v>103500</v>
      </c>
      <c r="O257" s="205">
        <f t="shared" ref="O257:O278" si="90">IF(G257=0,0,(N257-G257)/G257)</f>
        <v>0</v>
      </c>
      <c r="P257" s="212">
        <v>0</v>
      </c>
    </row>
    <row r="258" spans="1:16" s="7" customFormat="1">
      <c r="A258" s="11"/>
      <c r="B258" s="110">
        <v>220</v>
      </c>
      <c r="C258" s="111"/>
      <c r="D258" s="110" t="s">
        <v>87</v>
      </c>
      <c r="E258" s="169">
        <v>0</v>
      </c>
      <c r="F258" s="192">
        <v>0</v>
      </c>
      <c r="G258" s="148">
        <v>0</v>
      </c>
      <c r="H258" s="140" t="e">
        <f t="shared" si="87"/>
        <v>#DIV/0!</v>
      </c>
      <c r="I258" s="180">
        <f t="shared" si="88"/>
        <v>0</v>
      </c>
      <c r="J258" s="200">
        <v>0</v>
      </c>
      <c r="K258" s="200">
        <f t="shared" si="89"/>
        <v>0</v>
      </c>
      <c r="L258" s="215"/>
      <c r="M258" s="215">
        <f t="shared" ref="M258:M277" si="91">G258-L258</f>
        <v>0</v>
      </c>
      <c r="N258" s="204">
        <v>0</v>
      </c>
      <c r="O258" s="205">
        <f t="shared" si="90"/>
        <v>0</v>
      </c>
      <c r="P258" s="212">
        <v>0</v>
      </c>
    </row>
    <row r="259" spans="1:16" s="5" customFormat="1">
      <c r="A259" s="11"/>
      <c r="B259" s="110">
        <v>220</v>
      </c>
      <c r="C259" s="111">
        <v>5105120</v>
      </c>
      <c r="D259" s="110" t="s">
        <v>95</v>
      </c>
      <c r="E259" s="169">
        <v>40000</v>
      </c>
      <c r="F259" s="192">
        <v>42388</v>
      </c>
      <c r="G259" s="148">
        <v>45000</v>
      </c>
      <c r="H259" s="140">
        <f t="shared" si="87"/>
        <v>6.1621213551005E-2</v>
      </c>
      <c r="I259" s="180">
        <f t="shared" si="88"/>
        <v>2612</v>
      </c>
      <c r="J259" s="200">
        <v>42388</v>
      </c>
      <c r="K259" s="200">
        <f t="shared" si="89"/>
        <v>-2612</v>
      </c>
      <c r="L259" s="215"/>
      <c r="M259" s="215">
        <f t="shared" si="91"/>
        <v>45000</v>
      </c>
      <c r="N259" s="204">
        <v>42388</v>
      </c>
      <c r="O259" s="205">
        <f t="shared" si="90"/>
        <v>-5.8044444444444447E-2</v>
      </c>
      <c r="P259" s="212">
        <v>0</v>
      </c>
    </row>
    <row r="260" spans="1:16" s="7" customFormat="1">
      <c r="A260" s="11"/>
      <c r="B260" s="110">
        <v>220</v>
      </c>
      <c r="C260" s="111">
        <v>5105150</v>
      </c>
      <c r="D260" s="110" t="s">
        <v>391</v>
      </c>
      <c r="E260" s="169">
        <v>3116</v>
      </c>
      <c r="F260" s="192">
        <v>3847</v>
      </c>
      <c r="G260" s="148">
        <v>4060</v>
      </c>
      <c r="H260" s="140">
        <f t="shared" si="87"/>
        <v>5.5367819079802441E-2</v>
      </c>
      <c r="I260" s="180">
        <f t="shared" si="88"/>
        <v>213</v>
      </c>
      <c r="J260" s="200">
        <v>4060</v>
      </c>
      <c r="K260" s="200">
        <f t="shared" si="89"/>
        <v>0</v>
      </c>
      <c r="L260" s="215"/>
      <c r="M260" s="215">
        <f t="shared" si="91"/>
        <v>4060</v>
      </c>
      <c r="N260" s="204">
        <v>4060</v>
      </c>
      <c r="O260" s="205">
        <f t="shared" si="90"/>
        <v>0</v>
      </c>
      <c r="P260" s="212">
        <v>0</v>
      </c>
    </row>
    <row r="261" spans="1:16" s="5" customFormat="1">
      <c r="A261" s="11"/>
      <c r="B261" s="110">
        <v>220</v>
      </c>
      <c r="C261" s="111">
        <v>5105156</v>
      </c>
      <c r="D261" s="110" t="s">
        <v>88</v>
      </c>
      <c r="E261" s="169">
        <v>3000</v>
      </c>
      <c r="F261" s="192">
        <v>4000</v>
      </c>
      <c r="G261" s="148">
        <v>3500</v>
      </c>
      <c r="H261" s="140">
        <f t="shared" si="87"/>
        <v>-0.125</v>
      </c>
      <c r="I261" s="180">
        <f t="shared" si="88"/>
        <v>-500</v>
      </c>
      <c r="J261" s="200">
        <v>3500</v>
      </c>
      <c r="K261" s="200">
        <f t="shared" si="89"/>
        <v>0</v>
      </c>
      <c r="L261" s="215"/>
      <c r="M261" s="215">
        <f t="shared" si="91"/>
        <v>3500</v>
      </c>
      <c r="N261" s="204">
        <v>3500</v>
      </c>
      <c r="O261" s="205">
        <f t="shared" si="90"/>
        <v>0</v>
      </c>
      <c r="P261" s="212">
        <v>0</v>
      </c>
    </row>
    <row r="262" spans="1:16" s="5" customFormat="1">
      <c r="A262" s="11"/>
      <c r="B262" s="110">
        <v>220</v>
      </c>
      <c r="C262" s="111">
        <v>5705244</v>
      </c>
      <c r="D262" s="110" t="s">
        <v>64</v>
      </c>
      <c r="E262" s="169">
        <v>10000</v>
      </c>
      <c r="F262" s="192">
        <v>10000</v>
      </c>
      <c r="G262" s="148">
        <v>10000</v>
      </c>
      <c r="H262" s="140">
        <f t="shared" si="87"/>
        <v>0</v>
      </c>
      <c r="I262" s="180">
        <f t="shared" si="88"/>
        <v>0</v>
      </c>
      <c r="J262" s="200">
        <v>10000</v>
      </c>
      <c r="K262" s="200">
        <f t="shared" si="89"/>
        <v>0</v>
      </c>
      <c r="L262" s="215"/>
      <c r="M262" s="215">
        <f t="shared" si="91"/>
        <v>10000</v>
      </c>
      <c r="N262" s="204">
        <v>10000</v>
      </c>
      <c r="O262" s="205">
        <f t="shared" si="90"/>
        <v>0</v>
      </c>
      <c r="P262" s="212">
        <v>0</v>
      </c>
    </row>
    <row r="263" spans="1:16" s="5" customFormat="1">
      <c r="A263" s="11"/>
      <c r="B263" s="110">
        <v>220</v>
      </c>
      <c r="C263" s="111">
        <v>5705243</v>
      </c>
      <c r="D263" s="110" t="s">
        <v>297</v>
      </c>
      <c r="E263" s="169">
        <v>2300</v>
      </c>
      <c r="F263" s="192">
        <v>2500</v>
      </c>
      <c r="G263" s="148">
        <v>0</v>
      </c>
      <c r="H263" s="140">
        <f t="shared" si="87"/>
        <v>-1</v>
      </c>
      <c r="I263" s="180">
        <f t="shared" si="88"/>
        <v>-2500</v>
      </c>
      <c r="J263" s="200">
        <v>0</v>
      </c>
      <c r="K263" s="200">
        <f t="shared" si="89"/>
        <v>0</v>
      </c>
      <c r="L263" s="215"/>
      <c r="M263" s="215">
        <f t="shared" si="91"/>
        <v>0</v>
      </c>
      <c r="N263" s="204">
        <v>0</v>
      </c>
      <c r="O263" s="205">
        <f t="shared" si="90"/>
        <v>0</v>
      </c>
      <c r="P263" s="212">
        <v>0</v>
      </c>
    </row>
    <row r="264" spans="1:16" s="5" customFormat="1">
      <c r="A264" s="11"/>
      <c r="B264" s="110">
        <v>220</v>
      </c>
      <c r="C264" s="111">
        <v>5705242</v>
      </c>
      <c r="D264" s="110" t="s">
        <v>299</v>
      </c>
      <c r="E264" s="169">
        <v>5000</v>
      </c>
      <c r="F264" s="192">
        <v>5000</v>
      </c>
      <c r="G264" s="148">
        <v>5000</v>
      </c>
      <c r="H264" s="140">
        <f t="shared" si="87"/>
        <v>0</v>
      </c>
      <c r="I264" s="180">
        <f t="shared" si="88"/>
        <v>0</v>
      </c>
      <c r="J264" s="200">
        <v>5000</v>
      </c>
      <c r="K264" s="200">
        <f t="shared" si="89"/>
        <v>0</v>
      </c>
      <c r="L264" s="215"/>
      <c r="M264" s="215">
        <f t="shared" si="91"/>
        <v>5000</v>
      </c>
      <c r="N264" s="204">
        <v>5000</v>
      </c>
      <c r="O264" s="205">
        <f t="shared" si="90"/>
        <v>0</v>
      </c>
      <c r="P264" s="212">
        <v>0</v>
      </c>
    </row>
    <row r="265" spans="1:16" s="5" customFormat="1">
      <c r="A265" s="11"/>
      <c r="B265" s="110">
        <v>220</v>
      </c>
      <c r="C265" s="111">
        <v>5705243</v>
      </c>
      <c r="D265" s="110" t="s">
        <v>17</v>
      </c>
      <c r="E265" s="169">
        <v>16000</v>
      </c>
      <c r="F265" s="192">
        <v>16000</v>
      </c>
      <c r="G265" s="148">
        <v>22500</v>
      </c>
      <c r="H265" s="140">
        <f t="shared" si="87"/>
        <v>0.40625</v>
      </c>
      <c r="I265" s="180">
        <f t="shared" si="88"/>
        <v>6500</v>
      </c>
      <c r="J265" s="200">
        <v>22500</v>
      </c>
      <c r="K265" s="200">
        <f t="shared" si="89"/>
        <v>0</v>
      </c>
      <c r="L265" s="215"/>
      <c r="M265" s="215">
        <f t="shared" si="91"/>
        <v>22500</v>
      </c>
      <c r="N265" s="204">
        <v>22500</v>
      </c>
      <c r="O265" s="205">
        <f t="shared" si="90"/>
        <v>0</v>
      </c>
      <c r="P265" s="212">
        <v>0</v>
      </c>
    </row>
    <row r="266" spans="1:16" s="5" customFormat="1">
      <c r="A266" s="11"/>
      <c r="B266" s="110">
        <v>220</v>
      </c>
      <c r="C266" s="111">
        <v>5705240</v>
      </c>
      <c r="D266" s="110" t="s">
        <v>300</v>
      </c>
      <c r="E266" s="169">
        <v>1500</v>
      </c>
      <c r="F266" s="192">
        <v>2000</v>
      </c>
      <c r="G266" s="148">
        <v>2500</v>
      </c>
      <c r="H266" s="140">
        <f t="shared" si="87"/>
        <v>0.25</v>
      </c>
      <c r="I266" s="180">
        <f t="shared" si="88"/>
        <v>500</v>
      </c>
      <c r="J266" s="200">
        <v>2500</v>
      </c>
      <c r="K266" s="200">
        <f t="shared" si="89"/>
        <v>0</v>
      </c>
      <c r="L266" s="215"/>
      <c r="M266" s="215">
        <f t="shared" si="91"/>
        <v>2500</v>
      </c>
      <c r="N266" s="204">
        <v>2500</v>
      </c>
      <c r="O266" s="205">
        <f t="shared" si="90"/>
        <v>0</v>
      </c>
      <c r="P266" s="212">
        <v>0</v>
      </c>
    </row>
    <row r="267" spans="1:16" s="5" customFormat="1">
      <c r="A267" s="11"/>
      <c r="B267" s="110">
        <v>220</v>
      </c>
      <c r="C267" s="111">
        <v>5705275</v>
      </c>
      <c r="D267" s="110" t="s">
        <v>89</v>
      </c>
      <c r="E267" s="169">
        <v>1500</v>
      </c>
      <c r="F267" s="192">
        <v>1500</v>
      </c>
      <c r="G267" s="148">
        <v>2000</v>
      </c>
      <c r="H267" s="140">
        <f t="shared" si="87"/>
        <v>0.33333333333333331</v>
      </c>
      <c r="I267" s="180">
        <f t="shared" si="88"/>
        <v>500</v>
      </c>
      <c r="J267" s="200">
        <v>2000</v>
      </c>
      <c r="K267" s="200">
        <f t="shared" si="89"/>
        <v>0</v>
      </c>
      <c r="L267" s="215"/>
      <c r="M267" s="215">
        <f t="shared" si="91"/>
        <v>2000</v>
      </c>
      <c r="N267" s="204">
        <v>2000</v>
      </c>
      <c r="O267" s="205">
        <f t="shared" si="90"/>
        <v>0</v>
      </c>
      <c r="P267" s="212">
        <v>0</v>
      </c>
    </row>
    <row r="268" spans="1:16" s="5" customFormat="1">
      <c r="A268" s="11"/>
      <c r="B268" s="110">
        <v>220</v>
      </c>
      <c r="C268" s="111">
        <v>5705240</v>
      </c>
      <c r="D268" s="110" t="s">
        <v>298</v>
      </c>
      <c r="E268" s="169">
        <v>560</v>
      </c>
      <c r="F268" s="192">
        <v>560</v>
      </c>
      <c r="G268" s="148">
        <v>560</v>
      </c>
      <c r="H268" s="140">
        <f t="shared" si="87"/>
        <v>0</v>
      </c>
      <c r="I268" s="180">
        <f t="shared" si="88"/>
        <v>0</v>
      </c>
      <c r="J268" s="200">
        <v>560</v>
      </c>
      <c r="K268" s="200">
        <f t="shared" si="89"/>
        <v>0</v>
      </c>
      <c r="L268" s="215"/>
      <c r="M268" s="215">
        <f t="shared" si="91"/>
        <v>560</v>
      </c>
      <c r="N268" s="204">
        <v>560</v>
      </c>
      <c r="O268" s="205">
        <f t="shared" si="90"/>
        <v>0</v>
      </c>
      <c r="P268" s="212">
        <v>0</v>
      </c>
    </row>
    <row r="269" spans="1:16" s="5" customFormat="1">
      <c r="A269" s="11"/>
      <c r="B269" s="110">
        <v>220</v>
      </c>
      <c r="C269" s="111">
        <v>5705423</v>
      </c>
      <c r="D269" s="110" t="s">
        <v>99</v>
      </c>
      <c r="E269" s="169">
        <v>2075</v>
      </c>
      <c r="F269" s="192">
        <v>2850</v>
      </c>
      <c r="G269" s="148">
        <v>2850</v>
      </c>
      <c r="H269" s="140">
        <f t="shared" si="87"/>
        <v>0</v>
      </c>
      <c r="I269" s="180">
        <f t="shared" si="88"/>
        <v>0</v>
      </c>
      <c r="J269" s="200">
        <v>2850</v>
      </c>
      <c r="K269" s="200">
        <f t="shared" si="89"/>
        <v>0</v>
      </c>
      <c r="L269" s="215"/>
      <c r="M269" s="215">
        <f t="shared" si="91"/>
        <v>2850</v>
      </c>
      <c r="N269" s="204">
        <v>2850</v>
      </c>
      <c r="O269" s="205">
        <f t="shared" si="90"/>
        <v>0</v>
      </c>
      <c r="P269" s="212">
        <v>0</v>
      </c>
    </row>
    <row r="270" spans="1:16" s="5" customFormat="1">
      <c r="A270" s="11"/>
      <c r="B270" s="110">
        <v>220</v>
      </c>
      <c r="C270" s="111">
        <v>5705715</v>
      </c>
      <c r="D270" s="110" t="s">
        <v>100</v>
      </c>
      <c r="E270" s="169">
        <v>300</v>
      </c>
      <c r="F270" s="192">
        <v>500</v>
      </c>
      <c r="G270" s="148">
        <v>500</v>
      </c>
      <c r="H270" s="140">
        <f t="shared" si="87"/>
        <v>0</v>
      </c>
      <c r="I270" s="180">
        <f t="shared" si="88"/>
        <v>0</v>
      </c>
      <c r="J270" s="200">
        <v>500</v>
      </c>
      <c r="K270" s="200">
        <f t="shared" si="89"/>
        <v>0</v>
      </c>
      <c r="L270" s="215"/>
      <c r="M270" s="215">
        <f t="shared" si="91"/>
        <v>500</v>
      </c>
      <c r="N270" s="204">
        <v>500</v>
      </c>
      <c r="O270" s="205">
        <f t="shared" si="90"/>
        <v>0</v>
      </c>
      <c r="P270" s="212">
        <v>0</v>
      </c>
    </row>
    <row r="271" spans="1:16" s="5" customFormat="1">
      <c r="A271" s="11"/>
      <c r="B271" s="110">
        <v>220</v>
      </c>
      <c r="C271" s="111">
        <v>5705491</v>
      </c>
      <c r="D271" s="110" t="s">
        <v>292</v>
      </c>
      <c r="E271" s="169">
        <v>3000</v>
      </c>
      <c r="F271" s="192">
        <v>12123</v>
      </c>
      <c r="G271" s="148">
        <v>13000</v>
      </c>
      <c r="H271" s="140">
        <f t="shared" si="87"/>
        <v>7.2341829580136935E-2</v>
      </c>
      <c r="I271" s="180">
        <f t="shared" si="88"/>
        <v>877</v>
      </c>
      <c r="J271" s="200">
        <v>13000</v>
      </c>
      <c r="K271" s="200">
        <f t="shared" si="89"/>
        <v>0</v>
      </c>
      <c r="L271" s="215"/>
      <c r="M271" s="215">
        <f t="shared" si="91"/>
        <v>13000</v>
      </c>
      <c r="N271" s="204">
        <v>13000</v>
      </c>
      <c r="O271" s="205">
        <f t="shared" si="90"/>
        <v>0</v>
      </c>
      <c r="P271" s="212">
        <v>0</v>
      </c>
    </row>
    <row r="272" spans="1:16" s="5" customFormat="1">
      <c r="A272" s="11"/>
      <c r="B272" s="110">
        <v>220</v>
      </c>
      <c r="C272" s="111">
        <v>5705420</v>
      </c>
      <c r="D272" s="110" t="s">
        <v>7</v>
      </c>
      <c r="E272" s="169">
        <v>3200</v>
      </c>
      <c r="F272" s="192">
        <v>3200</v>
      </c>
      <c r="G272" s="148">
        <v>3200</v>
      </c>
      <c r="H272" s="140">
        <f t="shared" si="87"/>
        <v>0</v>
      </c>
      <c r="I272" s="180">
        <f t="shared" si="88"/>
        <v>0</v>
      </c>
      <c r="J272" s="200">
        <v>3200</v>
      </c>
      <c r="K272" s="200">
        <f t="shared" si="89"/>
        <v>0</v>
      </c>
      <c r="L272" s="215"/>
      <c r="M272" s="215">
        <f t="shared" si="91"/>
        <v>3200</v>
      </c>
      <c r="N272" s="204">
        <v>3200</v>
      </c>
      <c r="O272" s="205">
        <f t="shared" si="90"/>
        <v>0</v>
      </c>
      <c r="P272" s="212">
        <v>0</v>
      </c>
    </row>
    <row r="273" spans="1:16" s="5" customFormat="1">
      <c r="A273" s="11"/>
      <c r="B273" s="110">
        <v>220</v>
      </c>
      <c r="C273" s="111">
        <v>5705731</v>
      </c>
      <c r="D273" s="110" t="s">
        <v>392</v>
      </c>
      <c r="E273" s="169">
        <v>1000</v>
      </c>
      <c r="F273" s="192">
        <v>1500</v>
      </c>
      <c r="G273" s="148">
        <v>2000</v>
      </c>
      <c r="H273" s="140">
        <f t="shared" si="87"/>
        <v>0.33333333333333331</v>
      </c>
      <c r="I273" s="180">
        <f t="shared" si="88"/>
        <v>500</v>
      </c>
      <c r="J273" s="200">
        <v>2000</v>
      </c>
      <c r="K273" s="200">
        <f t="shared" si="89"/>
        <v>0</v>
      </c>
      <c r="L273" s="215"/>
      <c r="M273" s="215">
        <f t="shared" si="91"/>
        <v>2000</v>
      </c>
      <c r="N273" s="204">
        <v>2000</v>
      </c>
      <c r="O273" s="205">
        <f t="shared" si="90"/>
        <v>0</v>
      </c>
      <c r="P273" s="212">
        <v>0</v>
      </c>
    </row>
    <row r="274" spans="1:16" s="5" customFormat="1">
      <c r="A274" s="11"/>
      <c r="B274" s="110">
        <v>220</v>
      </c>
      <c r="C274" s="111">
        <v>5705731</v>
      </c>
      <c r="D274" s="110" t="s">
        <v>9</v>
      </c>
      <c r="E274" s="169">
        <v>1500</v>
      </c>
      <c r="F274" s="192">
        <v>2000</v>
      </c>
      <c r="G274" s="148">
        <v>2000</v>
      </c>
      <c r="H274" s="140">
        <f t="shared" si="87"/>
        <v>0</v>
      </c>
      <c r="I274" s="180">
        <f t="shared" si="88"/>
        <v>0</v>
      </c>
      <c r="J274" s="200">
        <v>2000</v>
      </c>
      <c r="K274" s="200">
        <f t="shared" si="89"/>
        <v>0</v>
      </c>
      <c r="L274" s="215"/>
      <c r="M274" s="215">
        <f t="shared" si="91"/>
        <v>2000</v>
      </c>
      <c r="N274" s="204">
        <v>2000</v>
      </c>
      <c r="O274" s="205">
        <f t="shared" si="90"/>
        <v>0</v>
      </c>
      <c r="P274" s="212">
        <v>0</v>
      </c>
    </row>
    <row r="275" spans="1:16" s="5" customFormat="1">
      <c r="A275" s="11"/>
      <c r="B275" s="110">
        <v>220</v>
      </c>
      <c r="C275" s="111">
        <v>5705855</v>
      </c>
      <c r="D275" s="110" t="s">
        <v>423</v>
      </c>
      <c r="E275" s="169">
        <v>6000</v>
      </c>
      <c r="F275" s="192">
        <v>9000</v>
      </c>
      <c r="G275" s="148">
        <v>9000</v>
      </c>
      <c r="H275" s="140">
        <f t="shared" si="87"/>
        <v>0</v>
      </c>
      <c r="I275" s="180">
        <f t="shared" si="88"/>
        <v>0</v>
      </c>
      <c r="J275" s="200">
        <v>9000</v>
      </c>
      <c r="K275" s="200">
        <f t="shared" si="89"/>
        <v>0</v>
      </c>
      <c r="L275" s="215"/>
      <c r="M275" s="215">
        <f t="shared" si="91"/>
        <v>9000</v>
      </c>
      <c r="N275" s="204">
        <v>9000</v>
      </c>
      <c r="O275" s="205">
        <f t="shared" si="90"/>
        <v>0</v>
      </c>
      <c r="P275" s="212">
        <v>0</v>
      </c>
    </row>
    <row r="276" spans="1:16" s="134" customFormat="1">
      <c r="A276" s="137"/>
      <c r="B276" s="134">
        <v>220</v>
      </c>
      <c r="C276" s="136"/>
      <c r="D276" s="134" t="s">
        <v>406</v>
      </c>
      <c r="E276" s="169"/>
      <c r="F276" s="192">
        <v>1000</v>
      </c>
      <c r="G276" s="148">
        <v>1000</v>
      </c>
      <c r="H276" s="143">
        <f t="shared" si="87"/>
        <v>0</v>
      </c>
      <c r="I276" s="184">
        <f t="shared" si="88"/>
        <v>0</v>
      </c>
      <c r="J276" s="200">
        <v>1000</v>
      </c>
      <c r="K276" s="200">
        <f t="shared" si="89"/>
        <v>0</v>
      </c>
      <c r="L276" s="215"/>
      <c r="M276" s="215">
        <f t="shared" si="91"/>
        <v>1000</v>
      </c>
      <c r="N276" s="204">
        <v>1000</v>
      </c>
      <c r="O276" s="205">
        <f t="shared" si="90"/>
        <v>0</v>
      </c>
      <c r="P276" s="212"/>
    </row>
    <row r="277" spans="1:16" s="5" customFormat="1">
      <c r="C277" s="111"/>
      <c r="D277" s="110"/>
      <c r="E277" s="169"/>
      <c r="F277" s="192"/>
      <c r="G277" s="148"/>
      <c r="H277" s="140" t="e">
        <f t="shared" si="87"/>
        <v>#DIV/0!</v>
      </c>
      <c r="I277" s="180"/>
      <c r="J277" s="200"/>
      <c r="K277" s="200">
        <f t="shared" si="89"/>
        <v>0</v>
      </c>
      <c r="L277" s="215"/>
      <c r="M277" s="215">
        <f t="shared" si="91"/>
        <v>0</v>
      </c>
      <c r="N277" s="204"/>
      <c r="O277" s="206">
        <f t="shared" si="90"/>
        <v>0</v>
      </c>
      <c r="P277" s="212"/>
    </row>
    <row r="278" spans="1:16" s="5" customFormat="1">
      <c r="A278" s="11" t="s">
        <v>365</v>
      </c>
      <c r="B278" s="108" t="s">
        <v>3</v>
      </c>
      <c r="C278" s="109" t="s">
        <v>101</v>
      </c>
      <c r="D278" s="108"/>
      <c r="E278" s="170">
        <f>SUM(E257:E276)</f>
        <v>147801</v>
      </c>
      <c r="F278" s="194">
        <f t="shared" ref="F278:G278" si="92">SUM(F257:F276)</f>
        <v>169718</v>
      </c>
      <c r="G278" s="154">
        <f t="shared" si="92"/>
        <v>232170</v>
      </c>
      <c r="H278" s="141">
        <f t="shared" si="87"/>
        <v>0.36797511165580549</v>
      </c>
      <c r="I278" s="181">
        <f>G278-F278</f>
        <v>62452</v>
      </c>
      <c r="J278" s="201">
        <f>SUM(J257:J276)</f>
        <v>229558</v>
      </c>
      <c r="K278" s="201">
        <f>SUM(K257:K277)</f>
        <v>-2612</v>
      </c>
      <c r="L278" s="216"/>
      <c r="M278" s="216">
        <f>SUM(M257:M277)</f>
        <v>232170</v>
      </c>
      <c r="N278" s="233">
        <f>SUM(N257:N277)</f>
        <v>229558</v>
      </c>
      <c r="O278" s="208">
        <f t="shared" si="90"/>
        <v>-1.125037687901107E-2</v>
      </c>
      <c r="P278" s="213">
        <f>SUM(P257:P275)</f>
        <v>0</v>
      </c>
    </row>
    <row r="279" spans="1:16" s="5" customFormat="1">
      <c r="A279" s="11"/>
      <c r="C279" s="74"/>
      <c r="E279" s="169"/>
      <c r="F279" s="192"/>
      <c r="G279" s="148"/>
      <c r="H279" s="140"/>
      <c r="I279" s="180"/>
      <c r="J279" s="200"/>
      <c r="K279" s="200"/>
      <c r="L279" s="215"/>
      <c r="M279" s="215"/>
      <c r="N279" s="204"/>
      <c r="O279" s="206"/>
      <c r="P279" s="212"/>
    </row>
    <row r="280" spans="1:16" s="5" customFormat="1">
      <c r="A280" s="11"/>
      <c r="B280" s="108">
        <v>230</v>
      </c>
      <c r="C280" s="109" t="s">
        <v>102</v>
      </c>
      <c r="D280" s="108"/>
      <c r="E280" s="170"/>
      <c r="F280" s="193"/>
      <c r="G280" s="149"/>
      <c r="H280" s="142"/>
      <c r="I280" s="142"/>
      <c r="J280" s="228"/>
      <c r="K280" s="228"/>
      <c r="L280" s="229"/>
      <c r="M280" s="229"/>
      <c r="N280" s="233"/>
      <c r="O280" s="208"/>
      <c r="P280" s="213"/>
    </row>
    <row r="281" spans="1:16" s="5" customFormat="1">
      <c r="A281" s="11"/>
      <c r="B281" s="110">
        <v>230</v>
      </c>
      <c r="C281" s="111">
        <v>5105112</v>
      </c>
      <c r="D281" s="110" t="s">
        <v>103</v>
      </c>
      <c r="E281" s="169">
        <v>47750</v>
      </c>
      <c r="F281" s="192">
        <v>49750</v>
      </c>
      <c r="G281" s="148">
        <v>0</v>
      </c>
      <c r="H281" s="140">
        <f t="shared" ref="H281:H303" si="93">(G281-F281)/F281</f>
        <v>-1</v>
      </c>
      <c r="I281" s="180">
        <f t="shared" ref="I281:I301" si="94">G281-F281</f>
        <v>-49750</v>
      </c>
      <c r="J281" s="200">
        <v>0</v>
      </c>
      <c r="K281" s="200">
        <f t="shared" ref="K281:K302" si="95">J281-G281</f>
        <v>0</v>
      </c>
      <c r="L281" s="215"/>
      <c r="M281" s="215">
        <f t="shared" ref="M281:M289" si="96">G281-L281</f>
        <v>0</v>
      </c>
      <c r="N281" s="204">
        <v>0</v>
      </c>
      <c r="O281" s="205">
        <f t="shared" ref="O281:O303" si="97">IF(G281=0,0,(N281-G281)/G281)</f>
        <v>0</v>
      </c>
      <c r="P281" s="212">
        <v>0</v>
      </c>
    </row>
    <row r="282" spans="1:16" s="5" customFormat="1">
      <c r="A282" s="11"/>
      <c r="B282" s="110">
        <v>230</v>
      </c>
      <c r="C282" s="111">
        <v>5105110</v>
      </c>
      <c r="D282" s="110" t="s">
        <v>87</v>
      </c>
      <c r="E282" s="169">
        <v>249500</v>
      </c>
      <c r="F282" s="191">
        <v>286829</v>
      </c>
      <c r="G282" s="147">
        <v>300200</v>
      </c>
      <c r="H282" s="140">
        <f t="shared" si="93"/>
        <v>4.6616625236639252E-2</v>
      </c>
      <c r="I282" s="180">
        <f t="shared" si="94"/>
        <v>13371</v>
      </c>
      <c r="J282" s="200">
        <v>300200</v>
      </c>
      <c r="K282" s="200">
        <f t="shared" si="95"/>
        <v>0</v>
      </c>
      <c r="L282" s="215"/>
      <c r="M282" s="215">
        <f t="shared" si="96"/>
        <v>300200</v>
      </c>
      <c r="N282" s="204">
        <v>300200</v>
      </c>
      <c r="O282" s="205">
        <f t="shared" si="97"/>
        <v>0</v>
      </c>
      <c r="P282" s="212">
        <v>0</v>
      </c>
    </row>
    <row r="283" spans="1:16" s="5" customFormat="1">
      <c r="A283" s="11"/>
      <c r="B283" s="110">
        <v>230</v>
      </c>
      <c r="C283" s="111"/>
      <c r="D283" s="110" t="s">
        <v>104</v>
      </c>
      <c r="E283" s="169"/>
      <c r="F283" s="192">
        <v>0</v>
      </c>
      <c r="G283" s="148">
        <v>18000</v>
      </c>
      <c r="H283" s="140" t="e">
        <f t="shared" si="93"/>
        <v>#DIV/0!</v>
      </c>
      <c r="I283" s="180">
        <f t="shared" si="94"/>
        <v>18000</v>
      </c>
      <c r="J283" s="200">
        <v>0</v>
      </c>
      <c r="K283" s="200">
        <f t="shared" si="95"/>
        <v>-18000</v>
      </c>
      <c r="L283" s="215"/>
      <c r="M283" s="215">
        <f t="shared" si="96"/>
        <v>18000</v>
      </c>
      <c r="N283" s="204">
        <v>0</v>
      </c>
      <c r="O283" s="205">
        <f t="shared" si="97"/>
        <v>-1</v>
      </c>
      <c r="P283" s="212">
        <v>0</v>
      </c>
    </row>
    <row r="284" spans="1:16" s="5" customFormat="1">
      <c r="A284" s="11"/>
      <c r="B284" s="110">
        <v>230</v>
      </c>
      <c r="C284" s="111">
        <v>5105154</v>
      </c>
      <c r="D284" s="110" t="s">
        <v>343</v>
      </c>
      <c r="E284" s="169">
        <v>90000</v>
      </c>
      <c r="F284" s="192">
        <v>104737</v>
      </c>
      <c r="G284" s="148">
        <v>135280</v>
      </c>
      <c r="H284" s="140">
        <f t="shared" si="93"/>
        <v>0.29161614329224628</v>
      </c>
      <c r="I284" s="180">
        <f t="shared" si="94"/>
        <v>30543</v>
      </c>
      <c r="J284" s="200">
        <v>120280</v>
      </c>
      <c r="K284" s="200">
        <f t="shared" si="95"/>
        <v>-15000</v>
      </c>
      <c r="L284" s="215"/>
      <c r="M284" s="215">
        <f t="shared" si="96"/>
        <v>135280</v>
      </c>
      <c r="N284" s="204">
        <v>120280</v>
      </c>
      <c r="O284" s="205">
        <f t="shared" si="97"/>
        <v>-0.11088113542282672</v>
      </c>
      <c r="P284" s="212">
        <v>0</v>
      </c>
    </row>
    <row r="285" spans="1:16" s="7" customFormat="1">
      <c r="A285" s="11"/>
      <c r="B285" s="110">
        <v>230</v>
      </c>
      <c r="C285" s="111">
        <v>5105131</v>
      </c>
      <c r="D285" s="110" t="s">
        <v>15</v>
      </c>
      <c r="E285" s="169">
        <v>37000</v>
      </c>
      <c r="F285" s="192">
        <v>30000</v>
      </c>
      <c r="G285" s="148">
        <v>37000</v>
      </c>
      <c r="H285" s="140">
        <f t="shared" si="93"/>
        <v>0.23333333333333334</v>
      </c>
      <c r="I285" s="180">
        <f t="shared" si="94"/>
        <v>7000</v>
      </c>
      <c r="J285" s="200">
        <v>37000</v>
      </c>
      <c r="K285" s="200">
        <f t="shared" si="95"/>
        <v>0</v>
      </c>
      <c r="L285" s="215"/>
      <c r="M285" s="215">
        <f t="shared" si="96"/>
        <v>37000</v>
      </c>
      <c r="N285" s="204">
        <v>37000</v>
      </c>
      <c r="O285" s="205">
        <f t="shared" si="97"/>
        <v>0</v>
      </c>
      <c r="P285" s="212">
        <v>0</v>
      </c>
    </row>
    <row r="286" spans="1:16" s="5" customFormat="1">
      <c r="A286" s="11"/>
      <c r="B286" s="110">
        <v>230</v>
      </c>
      <c r="C286" s="111">
        <v>5105156</v>
      </c>
      <c r="D286" s="110" t="s">
        <v>88</v>
      </c>
      <c r="E286" s="169">
        <v>5200</v>
      </c>
      <c r="F286" s="192">
        <v>6500</v>
      </c>
      <c r="G286" s="148">
        <v>6500</v>
      </c>
      <c r="H286" s="140">
        <f t="shared" si="93"/>
        <v>0</v>
      </c>
      <c r="I286" s="180">
        <f t="shared" si="94"/>
        <v>0</v>
      </c>
      <c r="J286" s="200">
        <v>6500</v>
      </c>
      <c r="K286" s="200">
        <f t="shared" si="95"/>
        <v>0</v>
      </c>
      <c r="L286" s="215"/>
      <c r="M286" s="215">
        <f t="shared" si="96"/>
        <v>6500</v>
      </c>
      <c r="N286" s="204">
        <v>6500</v>
      </c>
      <c r="O286" s="205">
        <f t="shared" si="97"/>
        <v>0</v>
      </c>
      <c r="P286" s="212">
        <v>0</v>
      </c>
    </row>
    <row r="287" spans="1:16" s="5" customFormat="1">
      <c r="A287" s="11"/>
      <c r="B287" s="110">
        <v>230</v>
      </c>
      <c r="C287" s="111">
        <v>5705260</v>
      </c>
      <c r="D287" s="110" t="s">
        <v>291</v>
      </c>
      <c r="E287" s="169">
        <v>6000</v>
      </c>
      <c r="F287" s="192">
        <v>6000</v>
      </c>
      <c r="G287" s="148">
        <v>6000</v>
      </c>
      <c r="H287" s="140">
        <f t="shared" si="93"/>
        <v>0</v>
      </c>
      <c r="I287" s="180">
        <f t="shared" si="94"/>
        <v>0</v>
      </c>
      <c r="J287" s="200">
        <v>6000</v>
      </c>
      <c r="K287" s="200">
        <f t="shared" si="95"/>
        <v>0</v>
      </c>
      <c r="L287" s="215"/>
      <c r="M287" s="215">
        <f t="shared" si="96"/>
        <v>6000</v>
      </c>
      <c r="N287" s="204">
        <v>6000</v>
      </c>
      <c r="O287" s="205">
        <f t="shared" si="97"/>
        <v>0</v>
      </c>
      <c r="P287" s="212">
        <v>0</v>
      </c>
    </row>
    <row r="288" spans="1:16" s="5" customFormat="1">
      <c r="A288" s="11"/>
      <c r="B288" s="110">
        <v>230</v>
      </c>
      <c r="C288" s="111">
        <v>5705242</v>
      </c>
      <c r="D288" s="110" t="s">
        <v>296</v>
      </c>
      <c r="E288" s="169">
        <v>7500</v>
      </c>
      <c r="F288" s="192">
        <v>9300</v>
      </c>
      <c r="G288" s="148">
        <v>10000</v>
      </c>
      <c r="H288" s="140">
        <f t="shared" si="93"/>
        <v>7.5268817204301078E-2</v>
      </c>
      <c r="I288" s="180">
        <f t="shared" si="94"/>
        <v>700</v>
      </c>
      <c r="J288" s="200">
        <v>10000</v>
      </c>
      <c r="K288" s="200">
        <f t="shared" si="95"/>
        <v>0</v>
      </c>
      <c r="L288" s="215"/>
      <c r="M288" s="215">
        <f t="shared" si="96"/>
        <v>10000</v>
      </c>
      <c r="N288" s="204">
        <v>10000</v>
      </c>
      <c r="O288" s="205">
        <f t="shared" si="97"/>
        <v>0</v>
      </c>
      <c r="P288" s="212">
        <v>0</v>
      </c>
    </row>
    <row r="289" spans="1:16" s="5" customFormat="1">
      <c r="A289" s="11"/>
      <c r="B289" s="110">
        <v>230</v>
      </c>
      <c r="C289" s="111">
        <v>5705243</v>
      </c>
      <c r="D289" s="110" t="s">
        <v>338</v>
      </c>
      <c r="E289" s="169">
        <v>6000</v>
      </c>
      <c r="F289" s="192">
        <v>6500</v>
      </c>
      <c r="G289" s="148">
        <v>7000</v>
      </c>
      <c r="H289" s="140">
        <f t="shared" si="93"/>
        <v>7.6923076923076927E-2</v>
      </c>
      <c r="I289" s="180">
        <f t="shared" si="94"/>
        <v>500</v>
      </c>
      <c r="J289" s="200">
        <v>7000</v>
      </c>
      <c r="K289" s="200">
        <f t="shared" si="95"/>
        <v>0</v>
      </c>
      <c r="L289" s="215"/>
      <c r="M289" s="215">
        <f t="shared" si="96"/>
        <v>7000</v>
      </c>
      <c r="N289" s="204">
        <v>7000</v>
      </c>
      <c r="O289" s="205">
        <f t="shared" si="97"/>
        <v>0</v>
      </c>
      <c r="P289" s="212">
        <v>0</v>
      </c>
    </row>
    <row r="290" spans="1:16" s="5" customFormat="1">
      <c r="A290" s="11"/>
      <c r="B290" s="110">
        <v>230</v>
      </c>
      <c r="C290" s="111">
        <v>5705289</v>
      </c>
      <c r="D290" s="110" t="s">
        <v>295</v>
      </c>
      <c r="E290" s="169">
        <v>5500</v>
      </c>
      <c r="F290" s="192">
        <v>5500</v>
      </c>
      <c r="G290" s="148">
        <v>5500</v>
      </c>
      <c r="H290" s="140">
        <f t="shared" si="93"/>
        <v>0</v>
      </c>
      <c r="I290" s="180">
        <f t="shared" si="94"/>
        <v>0</v>
      </c>
      <c r="J290" s="200">
        <v>5500</v>
      </c>
      <c r="K290" s="200">
        <f t="shared" si="95"/>
        <v>0</v>
      </c>
      <c r="L290" s="215"/>
      <c r="M290" s="215">
        <f>G290-L290</f>
        <v>5500</v>
      </c>
      <c r="N290" s="204">
        <v>5500</v>
      </c>
      <c r="O290" s="205">
        <f t="shared" si="97"/>
        <v>0</v>
      </c>
      <c r="P290" s="212">
        <v>0</v>
      </c>
    </row>
    <row r="291" spans="1:16" s="5" customFormat="1">
      <c r="A291" s="11"/>
      <c r="B291" s="110">
        <v>230</v>
      </c>
      <c r="C291" s="111">
        <v>5705342</v>
      </c>
      <c r="D291" s="110" t="s">
        <v>293</v>
      </c>
      <c r="E291" s="169">
        <v>2400</v>
      </c>
      <c r="F291" s="192">
        <v>3000</v>
      </c>
      <c r="G291" s="148">
        <v>3000</v>
      </c>
      <c r="H291" s="140">
        <f t="shared" si="93"/>
        <v>0</v>
      </c>
      <c r="I291" s="180">
        <f t="shared" si="94"/>
        <v>0</v>
      </c>
      <c r="J291" s="200">
        <v>3000</v>
      </c>
      <c r="K291" s="200">
        <f t="shared" si="95"/>
        <v>0</v>
      </c>
      <c r="L291" s="215"/>
      <c r="M291" s="215">
        <f t="shared" ref="M291:M302" si="98">G291-L291</f>
        <v>3000</v>
      </c>
      <c r="N291" s="204">
        <v>3000</v>
      </c>
      <c r="O291" s="205">
        <f t="shared" si="97"/>
        <v>0</v>
      </c>
      <c r="P291" s="212">
        <v>0</v>
      </c>
    </row>
    <row r="292" spans="1:16" s="5" customFormat="1">
      <c r="A292" s="11"/>
      <c r="B292" s="110">
        <v>230</v>
      </c>
      <c r="C292" s="111">
        <v>5705715</v>
      </c>
      <c r="D292" s="110" t="s">
        <v>21</v>
      </c>
      <c r="E292" s="169">
        <v>5000</v>
      </c>
      <c r="F292" s="192">
        <v>5000</v>
      </c>
      <c r="G292" s="148">
        <v>5000</v>
      </c>
      <c r="H292" s="140">
        <f t="shared" si="93"/>
        <v>0</v>
      </c>
      <c r="I292" s="180">
        <f t="shared" si="94"/>
        <v>0</v>
      </c>
      <c r="J292" s="200">
        <v>5000</v>
      </c>
      <c r="K292" s="200">
        <f t="shared" si="95"/>
        <v>0</v>
      </c>
      <c r="L292" s="215"/>
      <c r="M292" s="215">
        <f t="shared" si="98"/>
        <v>5000</v>
      </c>
      <c r="N292" s="204">
        <v>5000</v>
      </c>
      <c r="O292" s="205">
        <f t="shared" si="97"/>
        <v>0</v>
      </c>
      <c r="P292" s="212">
        <v>0</v>
      </c>
    </row>
    <row r="293" spans="1:16" s="5" customFormat="1">
      <c r="A293" s="11"/>
      <c r="B293" s="110">
        <v>230</v>
      </c>
      <c r="C293" s="111"/>
      <c r="D293" s="110" t="s">
        <v>105</v>
      </c>
      <c r="E293" s="169"/>
      <c r="F293" s="192">
        <v>0</v>
      </c>
      <c r="G293" s="148">
        <v>0</v>
      </c>
      <c r="H293" s="140" t="e">
        <f t="shared" si="93"/>
        <v>#DIV/0!</v>
      </c>
      <c r="I293" s="180">
        <f t="shared" si="94"/>
        <v>0</v>
      </c>
      <c r="J293" s="200">
        <v>0</v>
      </c>
      <c r="K293" s="200">
        <f t="shared" si="95"/>
        <v>0</v>
      </c>
      <c r="L293" s="215"/>
      <c r="M293" s="215">
        <f t="shared" si="98"/>
        <v>0</v>
      </c>
      <c r="N293" s="204">
        <v>0</v>
      </c>
      <c r="O293" s="205">
        <f t="shared" si="97"/>
        <v>0</v>
      </c>
      <c r="P293" s="212">
        <v>0</v>
      </c>
    </row>
    <row r="294" spans="1:16" s="5" customFormat="1">
      <c r="A294" s="11"/>
      <c r="B294" s="110">
        <v>230</v>
      </c>
      <c r="C294" s="111">
        <v>5705751</v>
      </c>
      <c r="D294" s="110" t="s">
        <v>294</v>
      </c>
      <c r="E294" s="169">
        <v>3400</v>
      </c>
      <c r="F294" s="192">
        <v>3400</v>
      </c>
      <c r="G294" s="148">
        <v>3400</v>
      </c>
      <c r="H294" s="140">
        <f t="shared" si="93"/>
        <v>0</v>
      </c>
      <c r="I294" s="180">
        <f t="shared" si="94"/>
        <v>0</v>
      </c>
      <c r="J294" s="200">
        <v>3400</v>
      </c>
      <c r="K294" s="200">
        <f t="shared" si="95"/>
        <v>0</v>
      </c>
      <c r="L294" s="215"/>
      <c r="M294" s="215">
        <f t="shared" si="98"/>
        <v>3400</v>
      </c>
      <c r="N294" s="204">
        <v>3400</v>
      </c>
      <c r="O294" s="205">
        <f t="shared" si="97"/>
        <v>0</v>
      </c>
      <c r="P294" s="212">
        <v>0</v>
      </c>
    </row>
    <row r="295" spans="1:16" s="5" customFormat="1">
      <c r="A295" s="11"/>
      <c r="B295" s="110">
        <v>230</v>
      </c>
      <c r="C295" s="111">
        <v>5705420</v>
      </c>
      <c r="D295" s="110" t="s">
        <v>7</v>
      </c>
      <c r="E295" s="169">
        <v>500</v>
      </c>
      <c r="F295" s="192">
        <v>500</v>
      </c>
      <c r="G295" s="148">
        <v>1000</v>
      </c>
      <c r="H295" s="140">
        <f t="shared" si="93"/>
        <v>1</v>
      </c>
      <c r="I295" s="180">
        <f t="shared" si="94"/>
        <v>500</v>
      </c>
      <c r="J295" s="200">
        <v>750</v>
      </c>
      <c r="K295" s="200">
        <f t="shared" si="95"/>
        <v>-250</v>
      </c>
      <c r="L295" s="215"/>
      <c r="M295" s="215">
        <f t="shared" si="98"/>
        <v>1000</v>
      </c>
      <c r="N295" s="204">
        <v>750</v>
      </c>
      <c r="O295" s="205">
        <f t="shared" si="97"/>
        <v>-0.25</v>
      </c>
      <c r="P295" s="212">
        <v>0</v>
      </c>
    </row>
    <row r="296" spans="1:16" s="5" customFormat="1">
      <c r="A296" s="11"/>
      <c r="B296" s="110">
        <v>230</v>
      </c>
      <c r="C296" s="111">
        <v>5705491</v>
      </c>
      <c r="D296" s="110" t="s">
        <v>292</v>
      </c>
      <c r="E296" s="169">
        <v>5200</v>
      </c>
      <c r="F296" s="192">
        <v>5200</v>
      </c>
      <c r="G296" s="148">
        <v>5500</v>
      </c>
      <c r="H296" s="140">
        <f t="shared" si="93"/>
        <v>5.7692307692307696E-2</v>
      </c>
      <c r="I296" s="180">
        <f t="shared" si="94"/>
        <v>300</v>
      </c>
      <c r="J296" s="200">
        <v>5500</v>
      </c>
      <c r="K296" s="200">
        <f t="shared" si="95"/>
        <v>0</v>
      </c>
      <c r="L296" s="215"/>
      <c r="M296" s="215">
        <f t="shared" si="98"/>
        <v>5500</v>
      </c>
      <c r="N296" s="204">
        <v>5500</v>
      </c>
      <c r="O296" s="205">
        <f t="shared" si="97"/>
        <v>0</v>
      </c>
      <c r="P296" s="212">
        <v>0</v>
      </c>
    </row>
    <row r="297" spans="1:16" s="5" customFormat="1">
      <c r="A297" s="11"/>
      <c r="B297" s="110">
        <v>230</v>
      </c>
      <c r="C297" s="111">
        <v>5705275</v>
      </c>
      <c r="D297" s="110" t="s">
        <v>35</v>
      </c>
      <c r="E297" s="169">
        <v>3500</v>
      </c>
      <c r="F297" s="192">
        <v>7500</v>
      </c>
      <c r="G297" s="148">
        <v>7500</v>
      </c>
      <c r="H297" s="140">
        <f t="shared" si="93"/>
        <v>0</v>
      </c>
      <c r="I297" s="180">
        <f t="shared" si="94"/>
        <v>0</v>
      </c>
      <c r="J297" s="200">
        <v>7500</v>
      </c>
      <c r="K297" s="200">
        <f t="shared" si="95"/>
        <v>0</v>
      </c>
      <c r="L297" s="215"/>
      <c r="M297" s="215">
        <f t="shared" si="98"/>
        <v>7500</v>
      </c>
      <c r="N297" s="204">
        <v>7500</v>
      </c>
      <c r="O297" s="205">
        <f t="shared" si="97"/>
        <v>0</v>
      </c>
      <c r="P297" s="212">
        <v>0</v>
      </c>
    </row>
    <row r="298" spans="1:16" s="5" customFormat="1">
      <c r="A298" s="11"/>
      <c r="B298" s="110">
        <v>230</v>
      </c>
      <c r="C298" s="111">
        <v>5705433</v>
      </c>
      <c r="D298" s="110" t="s">
        <v>107</v>
      </c>
      <c r="E298" s="169">
        <v>12000</v>
      </c>
      <c r="F298" s="192">
        <v>13000</v>
      </c>
      <c r="G298" s="148">
        <v>14000</v>
      </c>
      <c r="H298" s="140">
        <f t="shared" si="93"/>
        <v>7.6923076923076927E-2</v>
      </c>
      <c r="I298" s="180">
        <f t="shared" si="94"/>
        <v>1000</v>
      </c>
      <c r="J298" s="200">
        <v>14000</v>
      </c>
      <c r="K298" s="200">
        <f t="shared" si="95"/>
        <v>0</v>
      </c>
      <c r="L298" s="215"/>
      <c r="M298" s="215">
        <f t="shared" si="98"/>
        <v>14000</v>
      </c>
      <c r="N298" s="204">
        <v>14000</v>
      </c>
      <c r="O298" s="205">
        <f t="shared" si="97"/>
        <v>0</v>
      </c>
      <c r="P298" s="212">
        <v>0</v>
      </c>
    </row>
    <row r="299" spans="1:16" s="5" customFormat="1">
      <c r="A299" s="11"/>
      <c r="B299" s="110">
        <v>230</v>
      </c>
      <c r="C299" s="111"/>
      <c r="D299" s="110" t="s">
        <v>8</v>
      </c>
      <c r="E299" s="169">
        <v>0</v>
      </c>
      <c r="F299" s="192">
        <v>0</v>
      </c>
      <c r="G299" s="148">
        <v>0</v>
      </c>
      <c r="H299" s="140" t="e">
        <f t="shared" si="93"/>
        <v>#DIV/0!</v>
      </c>
      <c r="I299" s="180">
        <f t="shared" si="94"/>
        <v>0</v>
      </c>
      <c r="J299" s="200">
        <v>0</v>
      </c>
      <c r="K299" s="200">
        <f t="shared" si="95"/>
        <v>0</v>
      </c>
      <c r="L299" s="215"/>
      <c r="M299" s="215">
        <f t="shared" si="98"/>
        <v>0</v>
      </c>
      <c r="N299" s="204">
        <v>0</v>
      </c>
      <c r="O299" s="205">
        <f t="shared" si="97"/>
        <v>0</v>
      </c>
      <c r="P299" s="212">
        <v>0</v>
      </c>
    </row>
    <row r="300" spans="1:16" s="7" customFormat="1">
      <c r="A300" s="11"/>
      <c r="B300" s="110">
        <v>230</v>
      </c>
      <c r="C300" s="111">
        <v>5705731</v>
      </c>
      <c r="D300" s="110" t="s">
        <v>9</v>
      </c>
      <c r="E300" s="169">
        <v>600</v>
      </c>
      <c r="F300" s="192">
        <v>1000</v>
      </c>
      <c r="G300" s="148">
        <v>1000</v>
      </c>
      <c r="H300" s="140">
        <f t="shared" si="93"/>
        <v>0</v>
      </c>
      <c r="I300" s="180">
        <f t="shared" si="94"/>
        <v>0</v>
      </c>
      <c r="J300" s="200">
        <v>1000</v>
      </c>
      <c r="K300" s="200">
        <f t="shared" si="95"/>
        <v>0</v>
      </c>
      <c r="L300" s="215"/>
      <c r="M300" s="215">
        <f t="shared" si="98"/>
        <v>1000</v>
      </c>
      <c r="N300" s="204">
        <v>1000</v>
      </c>
      <c r="O300" s="205">
        <f t="shared" si="97"/>
        <v>0</v>
      </c>
      <c r="P300" s="212">
        <v>0</v>
      </c>
    </row>
    <row r="301" spans="1:16" s="5" customFormat="1">
      <c r="A301" s="11"/>
      <c r="B301" s="110">
        <v>230</v>
      </c>
      <c r="C301" s="111">
        <v>5705855</v>
      </c>
      <c r="D301" s="110" t="s">
        <v>23</v>
      </c>
      <c r="E301" s="169">
        <v>3500</v>
      </c>
      <c r="F301" s="191">
        <v>6000</v>
      </c>
      <c r="G301" s="147">
        <v>6000</v>
      </c>
      <c r="H301" s="140">
        <f t="shared" si="93"/>
        <v>0</v>
      </c>
      <c r="I301" s="180">
        <f t="shared" si="94"/>
        <v>0</v>
      </c>
      <c r="J301" s="200">
        <v>2500</v>
      </c>
      <c r="K301" s="200">
        <f t="shared" si="95"/>
        <v>-3500</v>
      </c>
      <c r="L301" s="215"/>
      <c r="M301" s="215">
        <f t="shared" si="98"/>
        <v>6000</v>
      </c>
      <c r="N301" s="204">
        <v>2500</v>
      </c>
      <c r="O301" s="205">
        <f t="shared" si="97"/>
        <v>-0.58333333333333337</v>
      </c>
      <c r="P301" s="212">
        <v>0</v>
      </c>
    </row>
    <row r="302" spans="1:16" s="7" customFormat="1">
      <c r="A302" s="11"/>
      <c r="B302" s="11"/>
      <c r="C302" s="111"/>
      <c r="D302" s="110"/>
      <c r="E302" s="169"/>
      <c r="F302" s="192"/>
      <c r="G302" s="148"/>
      <c r="H302" s="140" t="e">
        <f t="shared" si="93"/>
        <v>#DIV/0!</v>
      </c>
      <c r="I302" s="180"/>
      <c r="J302" s="200"/>
      <c r="K302" s="200">
        <f t="shared" si="95"/>
        <v>0</v>
      </c>
      <c r="L302" s="215"/>
      <c r="M302" s="215">
        <f t="shared" si="98"/>
        <v>0</v>
      </c>
      <c r="N302" s="204"/>
      <c r="O302" s="206">
        <f t="shared" si="97"/>
        <v>0</v>
      </c>
      <c r="P302" s="212"/>
    </row>
    <row r="303" spans="1:16" s="5" customFormat="1">
      <c r="A303" s="11" t="s">
        <v>365</v>
      </c>
      <c r="B303" s="108" t="s">
        <v>3</v>
      </c>
      <c r="C303" s="108" t="s">
        <v>108</v>
      </c>
      <c r="D303" s="108"/>
      <c r="E303" s="170">
        <f>SUM(E281:E301)</f>
        <v>490550</v>
      </c>
      <c r="F303" s="194">
        <f t="shared" ref="F303:G303" si="99">SUM(F281:F301)</f>
        <v>549716</v>
      </c>
      <c r="G303" s="154">
        <f t="shared" si="99"/>
        <v>571880</v>
      </c>
      <c r="H303" s="141">
        <f t="shared" si="93"/>
        <v>4.0319001084196206E-2</v>
      </c>
      <c r="I303" s="181">
        <f>G303-F303</f>
        <v>22164</v>
      </c>
      <c r="J303" s="201">
        <f>SUM(J281:J302)</f>
        <v>535130</v>
      </c>
      <c r="K303" s="201">
        <f>SUM(K281:K302)</f>
        <v>-36750</v>
      </c>
      <c r="L303" s="216"/>
      <c r="M303" s="216">
        <f>SUM(M281:M302)</f>
        <v>571880</v>
      </c>
      <c r="N303" s="233">
        <f>SUM(N281:N302)</f>
        <v>535130</v>
      </c>
      <c r="O303" s="208">
        <f t="shared" si="97"/>
        <v>-6.4261733230747714E-2</v>
      </c>
      <c r="P303" s="213">
        <f>SUM(P281:P301)</f>
        <v>0</v>
      </c>
    </row>
    <row r="304" spans="1:16" s="5" customFormat="1">
      <c r="A304" s="11"/>
      <c r="C304" s="74"/>
      <c r="E304" s="169"/>
      <c r="F304" s="192"/>
      <c r="G304" s="148"/>
      <c r="H304" s="140"/>
      <c r="I304" s="180"/>
      <c r="J304" s="200"/>
      <c r="K304" s="200"/>
      <c r="L304" s="215"/>
      <c r="M304" s="215"/>
      <c r="N304" s="204"/>
      <c r="O304" s="206"/>
      <c r="P304" s="212"/>
    </row>
    <row r="305" spans="1:16" s="5" customFormat="1">
      <c r="A305" s="11"/>
      <c r="B305" s="108">
        <v>241</v>
      </c>
      <c r="C305" s="109" t="s">
        <v>109</v>
      </c>
      <c r="D305" s="108"/>
      <c r="E305" s="170"/>
      <c r="F305" s="193"/>
      <c r="G305" s="149"/>
      <c r="H305" s="142"/>
      <c r="I305" s="142"/>
      <c r="J305" s="228"/>
      <c r="K305" s="228"/>
      <c r="L305" s="229"/>
      <c r="M305" s="229"/>
      <c r="N305" s="233"/>
      <c r="O305" s="208"/>
      <c r="P305" s="213"/>
    </row>
    <row r="306" spans="1:16" s="5" customFormat="1">
      <c r="A306" s="11"/>
      <c r="B306" s="110">
        <v>241</v>
      </c>
      <c r="C306" s="111">
        <v>5105110</v>
      </c>
      <c r="D306" s="110" t="s">
        <v>110</v>
      </c>
      <c r="E306" s="169">
        <v>17443</v>
      </c>
      <c r="F306" s="192">
        <v>20800</v>
      </c>
      <c r="G306" s="198">
        <v>21216</v>
      </c>
      <c r="H306" s="140">
        <f t="shared" ref="H306:H320" si="100">(G306-F306)/F306</f>
        <v>0.02</v>
      </c>
      <c r="I306" s="180">
        <f t="shared" ref="I306:I318" si="101">G306-F306</f>
        <v>416</v>
      </c>
      <c r="J306" s="244">
        <v>20800</v>
      </c>
      <c r="K306" s="200">
        <f t="shared" ref="K306:K319" si="102">J306-G306</f>
        <v>-416</v>
      </c>
      <c r="L306" s="215"/>
      <c r="M306" s="215">
        <f>G306-L306</f>
        <v>21216</v>
      </c>
      <c r="N306" s="204">
        <v>20800</v>
      </c>
      <c r="O306" s="205">
        <f t="shared" ref="O306:O320" si="103">IF(G306=0,0,(N306-G306)/G306)</f>
        <v>-1.9607843137254902E-2</v>
      </c>
      <c r="P306" s="212">
        <v>0</v>
      </c>
    </row>
    <row r="307" spans="1:16" s="5" customFormat="1">
      <c r="A307" s="11"/>
      <c r="B307" s="110">
        <v>241</v>
      </c>
      <c r="C307" s="111"/>
      <c r="D307" s="110" t="s">
        <v>111</v>
      </c>
      <c r="E307" s="169">
        <v>0</v>
      </c>
      <c r="F307" s="192">
        <v>0</v>
      </c>
      <c r="G307" s="148"/>
      <c r="H307" s="140" t="e">
        <f t="shared" si="100"/>
        <v>#DIV/0!</v>
      </c>
      <c r="I307" s="180">
        <f t="shared" si="101"/>
        <v>0</v>
      </c>
      <c r="J307" s="200">
        <v>0</v>
      </c>
      <c r="K307" s="200">
        <f t="shared" si="102"/>
        <v>0</v>
      </c>
      <c r="L307" s="215"/>
      <c r="M307" s="215">
        <f t="shared" ref="M307:M319" si="104">G307-L307</f>
        <v>0</v>
      </c>
      <c r="N307" s="204">
        <v>0</v>
      </c>
      <c r="O307" s="205">
        <f t="shared" si="103"/>
        <v>0</v>
      </c>
      <c r="P307" s="212">
        <v>0</v>
      </c>
    </row>
    <row r="308" spans="1:16" s="5" customFormat="1">
      <c r="A308" s="11"/>
      <c r="B308" s="110">
        <v>241</v>
      </c>
      <c r="C308" s="111">
        <v>5105110</v>
      </c>
      <c r="D308" s="110" t="s">
        <v>13</v>
      </c>
      <c r="E308" s="169">
        <v>20054</v>
      </c>
      <c r="F308" s="192">
        <v>21206</v>
      </c>
      <c r="G308" s="198">
        <v>21206</v>
      </c>
      <c r="H308" s="140">
        <f t="shared" si="100"/>
        <v>0</v>
      </c>
      <c r="I308" s="180">
        <f t="shared" si="101"/>
        <v>0</v>
      </c>
      <c r="J308" s="244">
        <v>21206</v>
      </c>
      <c r="K308" s="200">
        <f t="shared" si="102"/>
        <v>0</v>
      </c>
      <c r="L308" s="215"/>
      <c r="M308" s="215">
        <f t="shared" si="104"/>
        <v>21206</v>
      </c>
      <c r="N308" s="204">
        <v>21206</v>
      </c>
      <c r="O308" s="205">
        <f t="shared" si="103"/>
        <v>0</v>
      </c>
      <c r="P308" s="212">
        <v>0</v>
      </c>
    </row>
    <row r="309" spans="1:16" s="110" customFormat="1">
      <c r="A309" s="11"/>
      <c r="B309" s="110">
        <v>241</v>
      </c>
      <c r="C309" s="111"/>
      <c r="D309" s="110" t="s">
        <v>388</v>
      </c>
      <c r="E309" s="169">
        <v>0</v>
      </c>
      <c r="F309" s="192">
        <v>0</v>
      </c>
      <c r="G309" s="148">
        <v>0</v>
      </c>
      <c r="H309" s="140" t="e">
        <f t="shared" si="100"/>
        <v>#DIV/0!</v>
      </c>
      <c r="I309" s="180">
        <f t="shared" si="101"/>
        <v>0</v>
      </c>
      <c r="J309" s="200">
        <v>0</v>
      </c>
      <c r="K309" s="200">
        <f t="shared" si="102"/>
        <v>0</v>
      </c>
      <c r="L309" s="215"/>
      <c r="M309" s="215">
        <f t="shared" si="104"/>
        <v>0</v>
      </c>
      <c r="N309" s="204">
        <v>0</v>
      </c>
      <c r="O309" s="205">
        <f t="shared" si="103"/>
        <v>0</v>
      </c>
      <c r="P309" s="212">
        <v>0</v>
      </c>
    </row>
    <row r="310" spans="1:16" s="5" customFormat="1">
      <c r="A310" s="11"/>
      <c r="B310" s="110">
        <v>241</v>
      </c>
      <c r="C310" s="111"/>
      <c r="D310" s="110" t="s">
        <v>112</v>
      </c>
      <c r="E310" s="169">
        <v>0</v>
      </c>
      <c r="F310" s="192">
        <v>0</v>
      </c>
      <c r="G310" s="148">
        <v>0</v>
      </c>
      <c r="H310" s="140" t="e">
        <f t="shared" si="100"/>
        <v>#DIV/0!</v>
      </c>
      <c r="I310" s="180">
        <f t="shared" si="101"/>
        <v>0</v>
      </c>
      <c r="J310" s="200">
        <v>0</v>
      </c>
      <c r="K310" s="200">
        <f t="shared" si="102"/>
        <v>0</v>
      </c>
      <c r="L310" s="215"/>
      <c r="M310" s="215">
        <f t="shared" si="104"/>
        <v>0</v>
      </c>
      <c r="N310" s="204">
        <v>0</v>
      </c>
      <c r="O310" s="205">
        <f t="shared" si="103"/>
        <v>0</v>
      </c>
      <c r="P310" s="212">
        <v>0</v>
      </c>
    </row>
    <row r="311" spans="1:16" s="5" customFormat="1">
      <c r="A311" s="11"/>
      <c r="B311" s="110">
        <v>241</v>
      </c>
      <c r="C311" s="111"/>
      <c r="D311" s="110" t="s">
        <v>113</v>
      </c>
      <c r="E311" s="169">
        <v>0</v>
      </c>
      <c r="F311" s="192">
        <v>0</v>
      </c>
      <c r="G311" s="148">
        <v>0</v>
      </c>
      <c r="H311" s="140" t="e">
        <f t="shared" si="100"/>
        <v>#DIV/0!</v>
      </c>
      <c r="I311" s="180">
        <f t="shared" si="101"/>
        <v>0</v>
      </c>
      <c r="J311" s="200">
        <v>0</v>
      </c>
      <c r="K311" s="200">
        <f t="shared" si="102"/>
        <v>0</v>
      </c>
      <c r="L311" s="215"/>
      <c r="M311" s="215">
        <f t="shared" si="104"/>
        <v>0</v>
      </c>
      <c r="N311" s="204">
        <v>0</v>
      </c>
      <c r="O311" s="205">
        <f t="shared" si="103"/>
        <v>0</v>
      </c>
      <c r="P311" s="212">
        <v>0</v>
      </c>
    </row>
    <row r="312" spans="1:16" s="5" customFormat="1">
      <c r="A312" s="11"/>
      <c r="B312" s="110">
        <v>241</v>
      </c>
      <c r="C312" s="111"/>
      <c r="D312" s="110" t="s">
        <v>114</v>
      </c>
      <c r="E312" s="169">
        <v>0</v>
      </c>
      <c r="F312" s="192">
        <v>0</v>
      </c>
      <c r="G312" s="148">
        <v>0</v>
      </c>
      <c r="H312" s="140" t="e">
        <f t="shared" si="100"/>
        <v>#DIV/0!</v>
      </c>
      <c r="I312" s="180">
        <f t="shared" si="101"/>
        <v>0</v>
      </c>
      <c r="J312" s="200">
        <v>0</v>
      </c>
      <c r="K312" s="200">
        <f t="shared" si="102"/>
        <v>0</v>
      </c>
      <c r="L312" s="215"/>
      <c r="M312" s="215">
        <f t="shared" si="104"/>
        <v>0</v>
      </c>
      <c r="N312" s="204">
        <v>0</v>
      </c>
      <c r="O312" s="205">
        <f t="shared" si="103"/>
        <v>0</v>
      </c>
      <c r="P312" s="212">
        <v>0</v>
      </c>
    </row>
    <row r="313" spans="1:16" s="5" customFormat="1">
      <c r="A313" s="11"/>
      <c r="B313" s="110">
        <v>241</v>
      </c>
      <c r="C313" s="111">
        <v>5105110</v>
      </c>
      <c r="D313" s="110" t="s">
        <v>243</v>
      </c>
      <c r="E313" s="169">
        <v>1080</v>
      </c>
      <c r="F313" s="192">
        <v>1080</v>
      </c>
      <c r="G313" s="148">
        <v>1080</v>
      </c>
      <c r="H313" s="140">
        <f t="shared" si="100"/>
        <v>0</v>
      </c>
      <c r="I313" s="180">
        <f t="shared" si="101"/>
        <v>0</v>
      </c>
      <c r="J313" s="200">
        <v>1080</v>
      </c>
      <c r="K313" s="200">
        <f t="shared" si="102"/>
        <v>0</v>
      </c>
      <c r="L313" s="215"/>
      <c r="M313" s="215">
        <f t="shared" si="104"/>
        <v>1080</v>
      </c>
      <c r="N313" s="204">
        <v>1080</v>
      </c>
      <c r="O313" s="205">
        <f t="shared" si="103"/>
        <v>0</v>
      </c>
      <c r="P313" s="212">
        <v>0</v>
      </c>
    </row>
    <row r="314" spans="1:16" s="5" customFormat="1">
      <c r="A314" s="11"/>
      <c r="B314" s="110">
        <v>241</v>
      </c>
      <c r="C314" s="111">
        <v>5705700</v>
      </c>
      <c r="D314" s="110" t="s">
        <v>21</v>
      </c>
      <c r="E314" s="169">
        <v>800</v>
      </c>
      <c r="F314" s="192">
        <v>800</v>
      </c>
      <c r="G314" s="148">
        <v>800</v>
      </c>
      <c r="H314" s="140">
        <f t="shared" si="100"/>
        <v>0</v>
      </c>
      <c r="I314" s="180">
        <f t="shared" si="101"/>
        <v>0</v>
      </c>
      <c r="J314" s="200">
        <v>800</v>
      </c>
      <c r="K314" s="200">
        <f t="shared" si="102"/>
        <v>0</v>
      </c>
      <c r="L314" s="215"/>
      <c r="M314" s="215">
        <f t="shared" si="104"/>
        <v>800</v>
      </c>
      <c r="N314" s="204">
        <v>800</v>
      </c>
      <c r="O314" s="205">
        <f t="shared" si="103"/>
        <v>0</v>
      </c>
      <c r="P314" s="212">
        <v>0</v>
      </c>
    </row>
    <row r="315" spans="1:16" s="5" customFormat="1">
      <c r="A315" s="11"/>
      <c r="B315" s="110">
        <v>241</v>
      </c>
      <c r="C315" s="111">
        <v>5705700</v>
      </c>
      <c r="D315" s="110" t="s">
        <v>7</v>
      </c>
      <c r="E315" s="169">
        <v>780</v>
      </c>
      <c r="F315" s="192">
        <v>780</v>
      </c>
      <c r="G315" s="148">
        <v>780</v>
      </c>
      <c r="H315" s="140">
        <f t="shared" si="100"/>
        <v>0</v>
      </c>
      <c r="I315" s="180">
        <f t="shared" si="101"/>
        <v>0</v>
      </c>
      <c r="J315" s="200">
        <v>780</v>
      </c>
      <c r="K315" s="200">
        <f t="shared" si="102"/>
        <v>0</v>
      </c>
      <c r="L315" s="215"/>
      <c r="M315" s="215">
        <f t="shared" si="104"/>
        <v>780</v>
      </c>
      <c r="N315" s="204">
        <v>780</v>
      </c>
      <c r="O315" s="205">
        <f t="shared" si="103"/>
        <v>0</v>
      </c>
      <c r="P315" s="212">
        <v>0</v>
      </c>
    </row>
    <row r="316" spans="1:16" s="5" customFormat="1">
      <c r="A316" s="11"/>
      <c r="B316" s="110">
        <v>241</v>
      </c>
      <c r="C316" s="111"/>
      <c r="D316" s="110" t="s">
        <v>106</v>
      </c>
      <c r="E316" s="169">
        <v>0</v>
      </c>
      <c r="F316" s="192">
        <v>0</v>
      </c>
      <c r="G316" s="148">
        <v>0</v>
      </c>
      <c r="H316" s="140" t="e">
        <f t="shared" si="100"/>
        <v>#DIV/0!</v>
      </c>
      <c r="I316" s="180">
        <f t="shared" si="101"/>
        <v>0</v>
      </c>
      <c r="J316" s="200">
        <v>0</v>
      </c>
      <c r="K316" s="200">
        <f t="shared" si="102"/>
        <v>0</v>
      </c>
      <c r="L316" s="215"/>
      <c r="M316" s="215">
        <f t="shared" si="104"/>
        <v>0</v>
      </c>
      <c r="N316" s="204">
        <v>0</v>
      </c>
      <c r="O316" s="205">
        <f t="shared" si="103"/>
        <v>0</v>
      </c>
      <c r="P316" s="212">
        <v>0</v>
      </c>
    </row>
    <row r="317" spans="1:16" s="5" customFormat="1">
      <c r="A317" s="11"/>
      <c r="B317" s="110">
        <v>241</v>
      </c>
      <c r="C317" s="111">
        <v>5705700</v>
      </c>
      <c r="D317" s="110" t="s">
        <v>9</v>
      </c>
      <c r="E317" s="169">
        <v>170</v>
      </c>
      <c r="F317" s="192">
        <v>170</v>
      </c>
      <c r="G317" s="148">
        <v>170</v>
      </c>
      <c r="H317" s="140">
        <f t="shared" si="100"/>
        <v>0</v>
      </c>
      <c r="I317" s="180">
        <f t="shared" si="101"/>
        <v>0</v>
      </c>
      <c r="J317" s="200">
        <v>170</v>
      </c>
      <c r="K317" s="200">
        <f t="shared" si="102"/>
        <v>0</v>
      </c>
      <c r="L317" s="215"/>
      <c r="M317" s="215">
        <f t="shared" si="104"/>
        <v>170</v>
      </c>
      <c r="N317" s="204">
        <v>170</v>
      </c>
      <c r="O317" s="205">
        <f t="shared" si="103"/>
        <v>0</v>
      </c>
      <c r="P317" s="212">
        <v>0</v>
      </c>
    </row>
    <row r="318" spans="1:16" s="7" customFormat="1">
      <c r="A318" s="11"/>
      <c r="B318" s="110">
        <v>241</v>
      </c>
      <c r="C318" s="111"/>
      <c r="D318" s="110" t="s">
        <v>23</v>
      </c>
      <c r="E318" s="169">
        <v>0</v>
      </c>
      <c r="F318" s="192">
        <v>0</v>
      </c>
      <c r="G318" s="148"/>
      <c r="H318" s="140" t="e">
        <f t="shared" si="100"/>
        <v>#DIV/0!</v>
      </c>
      <c r="I318" s="180">
        <f t="shared" si="101"/>
        <v>0</v>
      </c>
      <c r="J318" s="200"/>
      <c r="K318" s="200">
        <f t="shared" si="102"/>
        <v>0</v>
      </c>
      <c r="L318" s="215"/>
      <c r="M318" s="215">
        <f t="shared" si="104"/>
        <v>0</v>
      </c>
      <c r="N318" s="204"/>
      <c r="O318" s="205">
        <f t="shared" si="103"/>
        <v>0</v>
      </c>
      <c r="P318" s="212">
        <v>0</v>
      </c>
    </row>
    <row r="319" spans="1:16" s="5" customFormat="1">
      <c r="C319" s="111"/>
      <c r="D319" s="110"/>
      <c r="E319" s="169"/>
      <c r="F319" s="192"/>
      <c r="G319" s="148"/>
      <c r="H319" s="140" t="e">
        <f t="shared" si="100"/>
        <v>#DIV/0!</v>
      </c>
      <c r="I319" s="180"/>
      <c r="J319" s="200"/>
      <c r="K319" s="200">
        <f t="shared" si="102"/>
        <v>0</v>
      </c>
      <c r="L319" s="215"/>
      <c r="M319" s="215">
        <f t="shared" si="104"/>
        <v>0</v>
      </c>
      <c r="N319" s="204"/>
      <c r="O319" s="206">
        <f t="shared" si="103"/>
        <v>0</v>
      </c>
      <c r="P319" s="212"/>
    </row>
    <row r="320" spans="1:16" s="7" customFormat="1">
      <c r="A320" s="11" t="s">
        <v>365</v>
      </c>
      <c r="B320" s="108" t="s">
        <v>3</v>
      </c>
      <c r="C320" s="109" t="s">
        <v>115</v>
      </c>
      <c r="D320" s="108"/>
      <c r="E320" s="170">
        <f>SUM(E306:E318)</f>
        <v>40327</v>
      </c>
      <c r="F320" s="194">
        <f t="shared" ref="F320:G320" si="105">SUM(F306:F318)</f>
        <v>44836</v>
      </c>
      <c r="G320" s="154">
        <f t="shared" si="105"/>
        <v>45252</v>
      </c>
      <c r="H320" s="141">
        <f t="shared" si="100"/>
        <v>9.2782585422428402E-3</v>
      </c>
      <c r="I320" s="181">
        <f>G320-F320</f>
        <v>416</v>
      </c>
      <c r="J320" s="201">
        <f>SUM(J306:J318)</f>
        <v>44836</v>
      </c>
      <c r="K320" s="201">
        <f>SUM(K306:K319)</f>
        <v>-416</v>
      </c>
      <c r="L320" s="216"/>
      <c r="M320" s="216">
        <f>SUM(M306:M319)</f>
        <v>45252</v>
      </c>
      <c r="N320" s="233">
        <f>SUM(N306:N319)</f>
        <v>44836</v>
      </c>
      <c r="O320" s="208">
        <f t="shared" si="103"/>
        <v>-9.1929638469017937E-3</v>
      </c>
      <c r="P320" s="213">
        <f>SUM(P306:P318)</f>
        <v>0</v>
      </c>
    </row>
    <row r="321" spans="1:16" s="5" customFormat="1">
      <c r="A321" s="11"/>
      <c r="C321" s="74"/>
      <c r="E321" s="169"/>
      <c r="F321" s="192"/>
      <c r="G321" s="148"/>
      <c r="H321" s="140"/>
      <c r="I321" s="180"/>
      <c r="J321" s="200"/>
      <c r="K321" s="200"/>
      <c r="L321" s="215"/>
      <c r="M321" s="215"/>
      <c r="N321" s="204"/>
      <c r="O321" s="206"/>
      <c r="P321" s="212"/>
    </row>
    <row r="322" spans="1:16" s="5" customFormat="1">
      <c r="A322" s="11"/>
      <c r="B322" s="108">
        <v>299</v>
      </c>
      <c r="C322" s="109" t="s">
        <v>273</v>
      </c>
      <c r="D322" s="108"/>
      <c r="E322" s="170"/>
      <c r="F322" s="193"/>
      <c r="G322" s="149"/>
      <c r="H322" s="142"/>
      <c r="I322" s="142"/>
      <c r="J322" s="228"/>
      <c r="K322" s="228"/>
      <c r="L322" s="229"/>
      <c r="M322" s="229"/>
      <c r="N322" s="233"/>
      <c r="O322" s="208"/>
      <c r="P322" s="213"/>
    </row>
    <row r="323" spans="1:16" s="5" customFormat="1">
      <c r="A323" s="11"/>
      <c r="B323" s="110">
        <v>299</v>
      </c>
      <c r="C323" s="111">
        <v>5105110</v>
      </c>
      <c r="D323" s="110" t="s">
        <v>87</v>
      </c>
      <c r="E323" s="169">
        <v>213487</v>
      </c>
      <c r="F323" s="192">
        <v>215622</v>
      </c>
      <c r="G323" s="147">
        <v>264044</v>
      </c>
      <c r="H323" s="140">
        <f t="shared" ref="H323:H338" si="106">(G323-F323)/F323</f>
        <v>0.22456892153861852</v>
      </c>
      <c r="I323" s="180">
        <f t="shared" ref="I323:I334" si="107">G323-F323</f>
        <v>48422</v>
      </c>
      <c r="J323" s="244">
        <v>264044</v>
      </c>
      <c r="K323" s="200">
        <f t="shared" ref="K323:K337" si="108">J323-G323</f>
        <v>0</v>
      </c>
      <c r="L323" s="215"/>
      <c r="M323" s="215">
        <f>G323-L323</f>
        <v>264044</v>
      </c>
      <c r="N323" s="204">
        <v>264044</v>
      </c>
      <c r="O323" s="205">
        <f t="shared" ref="O323:O338" si="109">IF(G323=0,0,(N323-G323)/G323)</f>
        <v>0</v>
      </c>
      <c r="P323" s="212">
        <v>0</v>
      </c>
    </row>
    <row r="324" spans="1:16" s="5" customFormat="1">
      <c r="A324" s="11"/>
      <c r="B324" s="110">
        <v>299</v>
      </c>
      <c r="C324" s="111">
        <v>5105110</v>
      </c>
      <c r="D324" s="110" t="s">
        <v>274</v>
      </c>
      <c r="E324" s="169">
        <v>68701</v>
      </c>
      <c r="F324" s="192">
        <v>70075</v>
      </c>
      <c r="G324" s="148">
        <v>21652</v>
      </c>
      <c r="H324" s="140">
        <f t="shared" si="106"/>
        <v>-0.69101676774884058</v>
      </c>
      <c r="I324" s="180">
        <f t="shared" si="107"/>
        <v>-48423</v>
      </c>
      <c r="J324" s="244">
        <v>21652</v>
      </c>
      <c r="K324" s="200">
        <f t="shared" si="108"/>
        <v>0</v>
      </c>
      <c r="L324" s="215"/>
      <c r="M324" s="215">
        <f t="shared" ref="M324:M337" si="110">G324-L324</f>
        <v>21652</v>
      </c>
      <c r="N324" s="204">
        <v>21652</v>
      </c>
      <c r="O324" s="205">
        <f t="shared" si="109"/>
        <v>0</v>
      </c>
      <c r="P324" s="212">
        <v>0</v>
      </c>
    </row>
    <row r="325" spans="1:16" s="5" customFormat="1">
      <c r="A325" s="11"/>
      <c r="B325" s="110">
        <v>299</v>
      </c>
      <c r="C325" s="111">
        <v>5105110</v>
      </c>
      <c r="D325" s="110" t="s">
        <v>15</v>
      </c>
      <c r="E325" s="169">
        <v>17685</v>
      </c>
      <c r="F325" s="192">
        <v>17862</v>
      </c>
      <c r="G325" s="148">
        <v>19648</v>
      </c>
      <c r="H325" s="140">
        <f t="shared" si="106"/>
        <v>9.9988803045571603E-2</v>
      </c>
      <c r="I325" s="180">
        <f t="shared" si="107"/>
        <v>1786</v>
      </c>
      <c r="J325" s="244">
        <v>19648</v>
      </c>
      <c r="K325" s="200">
        <f t="shared" si="108"/>
        <v>0</v>
      </c>
      <c r="L325" s="215"/>
      <c r="M325" s="215">
        <f t="shared" si="110"/>
        <v>19648</v>
      </c>
      <c r="N325" s="204">
        <v>19648</v>
      </c>
      <c r="O325" s="205">
        <f t="shared" si="109"/>
        <v>0</v>
      </c>
      <c r="P325" s="212">
        <v>0</v>
      </c>
    </row>
    <row r="326" spans="1:16" s="5" customFormat="1">
      <c r="A326" s="11"/>
      <c r="B326" s="110">
        <v>299</v>
      </c>
      <c r="C326" s="111">
        <v>5105110</v>
      </c>
      <c r="D326" s="110" t="s">
        <v>260</v>
      </c>
      <c r="E326" s="169">
        <v>8390</v>
      </c>
      <c r="F326" s="192">
        <v>9201</v>
      </c>
      <c r="G326" s="148">
        <v>11436</v>
      </c>
      <c r="H326" s="140">
        <f t="shared" si="106"/>
        <v>0.2429083795239648</v>
      </c>
      <c r="I326" s="180">
        <f t="shared" si="107"/>
        <v>2235</v>
      </c>
      <c r="J326" s="244">
        <v>11436</v>
      </c>
      <c r="K326" s="200">
        <f t="shared" si="108"/>
        <v>0</v>
      </c>
      <c r="L326" s="215"/>
      <c r="M326" s="215">
        <f t="shared" si="110"/>
        <v>11436</v>
      </c>
      <c r="N326" s="204">
        <v>11436</v>
      </c>
      <c r="O326" s="205">
        <f t="shared" si="109"/>
        <v>0</v>
      </c>
      <c r="P326" s="212">
        <v>0</v>
      </c>
    </row>
    <row r="327" spans="1:16" s="134" customFormat="1">
      <c r="A327" s="137"/>
      <c r="B327" s="134">
        <v>299</v>
      </c>
      <c r="C327" s="136">
        <v>5105110</v>
      </c>
      <c r="D327" s="134" t="s">
        <v>401</v>
      </c>
      <c r="E327" s="169">
        <v>2681</v>
      </c>
      <c r="F327" s="192">
        <v>2735</v>
      </c>
      <c r="G327" s="148">
        <v>2735</v>
      </c>
      <c r="H327" s="143">
        <f t="shared" si="106"/>
        <v>0</v>
      </c>
      <c r="I327" s="184">
        <f t="shared" si="107"/>
        <v>0</v>
      </c>
      <c r="J327" s="200">
        <v>2735</v>
      </c>
      <c r="K327" s="200">
        <f t="shared" si="108"/>
        <v>0</v>
      </c>
      <c r="L327" s="215"/>
      <c r="M327" s="215">
        <f t="shared" si="110"/>
        <v>2735</v>
      </c>
      <c r="N327" s="204">
        <v>2735</v>
      </c>
      <c r="O327" s="205">
        <f t="shared" si="109"/>
        <v>0</v>
      </c>
      <c r="P327" s="212"/>
    </row>
    <row r="328" spans="1:16" s="5" customFormat="1">
      <c r="A328" s="11"/>
      <c r="B328" s="110">
        <v>299</v>
      </c>
      <c r="C328" s="111">
        <v>5105110</v>
      </c>
      <c r="D328" s="110" t="s">
        <v>253</v>
      </c>
      <c r="E328" s="169">
        <v>3000</v>
      </c>
      <c r="F328" s="192">
        <v>3000</v>
      </c>
      <c r="G328" s="148">
        <v>4000</v>
      </c>
      <c r="H328" s="140">
        <f t="shared" si="106"/>
        <v>0.33333333333333331</v>
      </c>
      <c r="I328" s="180">
        <f t="shared" si="107"/>
        <v>1000</v>
      </c>
      <c r="J328" s="200">
        <v>4000</v>
      </c>
      <c r="K328" s="200">
        <f t="shared" si="108"/>
        <v>0</v>
      </c>
      <c r="L328" s="215"/>
      <c r="M328" s="215">
        <f t="shared" si="110"/>
        <v>4000</v>
      </c>
      <c r="N328" s="204">
        <v>4000</v>
      </c>
      <c r="O328" s="205">
        <f t="shared" si="109"/>
        <v>0</v>
      </c>
      <c r="P328" s="212">
        <v>0</v>
      </c>
    </row>
    <row r="329" spans="1:16" s="5" customFormat="1">
      <c r="A329" s="11"/>
      <c r="B329" s="110">
        <v>299</v>
      </c>
      <c r="C329" s="111">
        <v>5105110</v>
      </c>
      <c r="D329" s="110" t="s">
        <v>88</v>
      </c>
      <c r="E329" s="169">
        <v>3750</v>
      </c>
      <c r="F329" s="192">
        <v>3750</v>
      </c>
      <c r="G329" s="148">
        <v>3750</v>
      </c>
      <c r="H329" s="140">
        <f t="shared" si="106"/>
        <v>0</v>
      </c>
      <c r="I329" s="180">
        <f t="shared" si="107"/>
        <v>0</v>
      </c>
      <c r="J329" s="200">
        <v>3750</v>
      </c>
      <c r="K329" s="200">
        <f t="shared" si="108"/>
        <v>0</v>
      </c>
      <c r="L329" s="215"/>
      <c r="M329" s="215">
        <f t="shared" si="110"/>
        <v>3750</v>
      </c>
      <c r="N329" s="204">
        <v>3750</v>
      </c>
      <c r="O329" s="205">
        <f t="shared" si="109"/>
        <v>0</v>
      </c>
      <c r="P329" s="212">
        <v>0</v>
      </c>
    </row>
    <row r="330" spans="1:16" s="5" customFormat="1">
      <c r="A330" s="11"/>
      <c r="B330" s="110">
        <v>299</v>
      </c>
      <c r="C330" s="111">
        <v>5705166</v>
      </c>
      <c r="D330" s="110" t="s">
        <v>258</v>
      </c>
      <c r="E330" s="169">
        <v>750</v>
      </c>
      <c r="F330" s="192">
        <v>750</v>
      </c>
      <c r="G330" s="148">
        <v>900</v>
      </c>
      <c r="H330" s="140">
        <f t="shared" si="106"/>
        <v>0.2</v>
      </c>
      <c r="I330" s="180">
        <f t="shared" si="107"/>
        <v>150</v>
      </c>
      <c r="J330" s="200">
        <v>900</v>
      </c>
      <c r="K330" s="200">
        <f t="shared" si="108"/>
        <v>0</v>
      </c>
      <c r="L330" s="215"/>
      <c r="M330" s="215">
        <f t="shared" si="110"/>
        <v>900</v>
      </c>
      <c r="N330" s="204">
        <v>900</v>
      </c>
      <c r="O330" s="205">
        <f t="shared" si="109"/>
        <v>0</v>
      </c>
      <c r="P330" s="212">
        <v>0</v>
      </c>
    </row>
    <row r="331" spans="1:16" s="5" customFormat="1">
      <c r="A331" s="11"/>
      <c r="B331" s="110">
        <v>299</v>
      </c>
      <c r="C331" s="111">
        <v>5705166</v>
      </c>
      <c r="D331" s="110" t="s">
        <v>257</v>
      </c>
      <c r="E331" s="169">
        <v>1440</v>
      </c>
      <c r="F331" s="192">
        <v>1440</v>
      </c>
      <c r="G331" s="148">
        <v>1440</v>
      </c>
      <c r="H331" s="140">
        <f t="shared" si="106"/>
        <v>0</v>
      </c>
      <c r="I331" s="180">
        <f t="shared" si="107"/>
        <v>0</v>
      </c>
      <c r="J331" s="200">
        <v>1440</v>
      </c>
      <c r="K331" s="200">
        <f t="shared" si="108"/>
        <v>0</v>
      </c>
      <c r="L331" s="215"/>
      <c r="M331" s="215">
        <f t="shared" si="110"/>
        <v>1440</v>
      </c>
      <c r="N331" s="204">
        <v>1440</v>
      </c>
      <c r="O331" s="205">
        <f t="shared" si="109"/>
        <v>0</v>
      </c>
      <c r="P331" s="212">
        <v>0</v>
      </c>
    </row>
    <row r="332" spans="1:16" s="5" customFormat="1">
      <c r="A332" s="11"/>
      <c r="B332" s="110">
        <v>299</v>
      </c>
      <c r="C332" s="111">
        <v>5705700</v>
      </c>
      <c r="D332" s="110" t="s">
        <v>21</v>
      </c>
      <c r="E332" s="169">
        <v>6000</v>
      </c>
      <c r="F332" s="192">
        <v>6000</v>
      </c>
      <c r="G332" s="148">
        <v>6000</v>
      </c>
      <c r="H332" s="140">
        <f t="shared" si="106"/>
        <v>0</v>
      </c>
      <c r="I332" s="180">
        <f t="shared" si="107"/>
        <v>0</v>
      </c>
      <c r="J332" s="200">
        <v>6000</v>
      </c>
      <c r="K332" s="200">
        <f t="shared" si="108"/>
        <v>0</v>
      </c>
      <c r="L332" s="215"/>
      <c r="M332" s="215">
        <f t="shared" si="110"/>
        <v>6000</v>
      </c>
      <c r="N332" s="204">
        <v>6000</v>
      </c>
      <c r="O332" s="205">
        <f t="shared" si="109"/>
        <v>0</v>
      </c>
      <c r="P332" s="212">
        <v>0</v>
      </c>
    </row>
    <row r="333" spans="1:16" s="5" customFormat="1">
      <c r="A333" s="11"/>
      <c r="B333" s="110">
        <v>299</v>
      </c>
      <c r="C333" s="111">
        <v>5705700</v>
      </c>
      <c r="D333" s="110" t="s">
        <v>7</v>
      </c>
      <c r="E333" s="169">
        <v>1500</v>
      </c>
      <c r="F333" s="192">
        <v>1500</v>
      </c>
      <c r="G333" s="148">
        <v>2000</v>
      </c>
      <c r="H333" s="140">
        <f t="shared" si="106"/>
        <v>0.33333333333333331</v>
      </c>
      <c r="I333" s="180">
        <f t="shared" si="107"/>
        <v>500</v>
      </c>
      <c r="J333" s="200">
        <v>2000</v>
      </c>
      <c r="K333" s="200">
        <f t="shared" si="108"/>
        <v>0</v>
      </c>
      <c r="L333" s="215"/>
      <c r="M333" s="215">
        <f t="shared" si="110"/>
        <v>2000</v>
      </c>
      <c r="N333" s="204">
        <v>2000</v>
      </c>
      <c r="O333" s="205">
        <f t="shared" si="109"/>
        <v>0</v>
      </c>
      <c r="P333" s="212">
        <v>0</v>
      </c>
    </row>
    <row r="334" spans="1:16" s="5" customFormat="1">
      <c r="A334" s="11"/>
      <c r="B334" s="110">
        <v>299</v>
      </c>
      <c r="C334" s="111">
        <v>5705700</v>
      </c>
      <c r="D334" s="110" t="s">
        <v>259</v>
      </c>
      <c r="E334" s="169">
        <v>3225</v>
      </c>
      <c r="F334" s="192">
        <v>3225</v>
      </c>
      <c r="G334" s="148">
        <v>3225</v>
      </c>
      <c r="H334" s="140">
        <f t="shared" si="106"/>
        <v>0</v>
      </c>
      <c r="I334" s="180">
        <f t="shared" si="107"/>
        <v>0</v>
      </c>
      <c r="J334" s="200">
        <v>3225</v>
      </c>
      <c r="K334" s="200">
        <f t="shared" si="108"/>
        <v>0</v>
      </c>
      <c r="L334" s="215"/>
      <c r="M334" s="215">
        <f t="shared" si="110"/>
        <v>3225</v>
      </c>
      <c r="N334" s="204">
        <v>3225</v>
      </c>
      <c r="O334" s="205">
        <f t="shared" si="109"/>
        <v>0</v>
      </c>
      <c r="P334" s="212">
        <v>0</v>
      </c>
    </row>
    <row r="335" spans="1:16" s="5" customFormat="1">
      <c r="A335" s="11"/>
      <c r="B335" s="110">
        <v>299</v>
      </c>
      <c r="C335" s="111"/>
      <c r="D335" s="110" t="s">
        <v>9</v>
      </c>
      <c r="E335" s="169">
        <v>0</v>
      </c>
      <c r="F335" s="192">
        <v>0</v>
      </c>
      <c r="G335" s="148"/>
      <c r="H335" s="140" t="e">
        <f t="shared" si="106"/>
        <v>#DIV/0!</v>
      </c>
      <c r="I335" s="180"/>
      <c r="J335" s="200"/>
      <c r="K335" s="200">
        <f t="shared" si="108"/>
        <v>0</v>
      </c>
      <c r="L335" s="215"/>
      <c r="M335" s="215">
        <f t="shared" si="110"/>
        <v>0</v>
      </c>
      <c r="N335" s="204"/>
      <c r="O335" s="205">
        <f t="shared" si="109"/>
        <v>0</v>
      </c>
      <c r="P335" s="212">
        <v>0</v>
      </c>
    </row>
    <row r="336" spans="1:16" s="7" customFormat="1">
      <c r="A336" s="11"/>
      <c r="B336" s="110">
        <v>299</v>
      </c>
      <c r="C336" s="111"/>
      <c r="D336" s="110" t="s">
        <v>23</v>
      </c>
      <c r="E336" s="169">
        <v>0</v>
      </c>
      <c r="F336" s="192">
        <v>0</v>
      </c>
      <c r="G336" s="148"/>
      <c r="H336" s="140" t="e">
        <f t="shared" si="106"/>
        <v>#DIV/0!</v>
      </c>
      <c r="I336" s="180"/>
      <c r="J336" s="200"/>
      <c r="K336" s="200">
        <f t="shared" si="108"/>
        <v>0</v>
      </c>
      <c r="L336" s="215"/>
      <c r="M336" s="215">
        <f t="shared" si="110"/>
        <v>0</v>
      </c>
      <c r="N336" s="204"/>
      <c r="O336" s="205">
        <f t="shared" si="109"/>
        <v>0</v>
      </c>
      <c r="P336" s="212">
        <v>0</v>
      </c>
    </row>
    <row r="337" spans="1:16" s="5" customFormat="1">
      <c r="C337" s="111"/>
      <c r="D337" s="110"/>
      <c r="E337" s="169"/>
      <c r="F337" s="192"/>
      <c r="G337" s="148"/>
      <c r="H337" s="140" t="e">
        <f t="shared" si="106"/>
        <v>#DIV/0!</v>
      </c>
      <c r="I337" s="180"/>
      <c r="J337" s="200"/>
      <c r="K337" s="200">
        <f t="shared" si="108"/>
        <v>0</v>
      </c>
      <c r="L337" s="215"/>
      <c r="M337" s="215">
        <f t="shared" si="110"/>
        <v>0</v>
      </c>
      <c r="N337" s="204"/>
      <c r="O337" s="206">
        <f t="shared" si="109"/>
        <v>0</v>
      </c>
      <c r="P337" s="212"/>
    </row>
    <row r="338" spans="1:16" s="7" customFormat="1">
      <c r="A338" s="11" t="s">
        <v>365</v>
      </c>
      <c r="B338" s="108" t="s">
        <v>3</v>
      </c>
      <c r="C338" s="109" t="s">
        <v>273</v>
      </c>
      <c r="D338" s="108"/>
      <c r="E338" s="170">
        <f>SUM(E323:E336)</f>
        <v>330609</v>
      </c>
      <c r="F338" s="194">
        <f t="shared" ref="F338:G338" si="111">SUM(F323:F336)</f>
        <v>335160</v>
      </c>
      <c r="G338" s="154">
        <f t="shared" si="111"/>
        <v>340830</v>
      </c>
      <c r="H338" s="141">
        <f t="shared" si="106"/>
        <v>1.6917293233082706E-2</v>
      </c>
      <c r="I338" s="181">
        <f>G338-F338</f>
        <v>5670</v>
      </c>
      <c r="J338" s="201">
        <f>SUM(J323:J337)</f>
        <v>340830</v>
      </c>
      <c r="K338" s="201">
        <f>SUM(K323:K337)</f>
        <v>0</v>
      </c>
      <c r="L338" s="216"/>
      <c r="M338" s="216">
        <f>SUM(M323:M337)</f>
        <v>340830</v>
      </c>
      <c r="N338" s="233">
        <f>SUM(N323:N337)</f>
        <v>340830</v>
      </c>
      <c r="O338" s="208">
        <f t="shared" si="109"/>
        <v>0</v>
      </c>
      <c r="P338" s="213">
        <f>SUM(P323:P336)</f>
        <v>0</v>
      </c>
    </row>
    <row r="339" spans="1:16" s="5" customFormat="1">
      <c r="A339" s="11"/>
      <c r="C339" s="74"/>
      <c r="E339" s="169"/>
      <c r="F339" s="192"/>
      <c r="G339" s="148"/>
      <c r="H339" s="140"/>
      <c r="I339" s="180"/>
      <c r="J339" s="200"/>
      <c r="K339" s="200"/>
      <c r="L339" s="215"/>
      <c r="M339" s="215"/>
      <c r="N339" s="204"/>
      <c r="O339" s="206"/>
      <c r="P339" s="212"/>
    </row>
    <row r="340" spans="1:16" s="7" customFormat="1">
      <c r="A340" s="11"/>
      <c r="B340" s="108">
        <v>292</v>
      </c>
      <c r="C340" s="109" t="s">
        <v>116</v>
      </c>
      <c r="D340" s="108"/>
      <c r="E340" s="170"/>
      <c r="F340" s="193"/>
      <c r="G340" s="149"/>
      <c r="H340" s="142"/>
      <c r="I340" s="142"/>
      <c r="J340" s="228"/>
      <c r="K340" s="228"/>
      <c r="L340" s="229"/>
      <c r="M340" s="229"/>
      <c r="N340" s="233"/>
      <c r="O340" s="208"/>
      <c r="P340" s="213"/>
    </row>
    <row r="341" spans="1:16" s="5" customFormat="1">
      <c r="A341" s="11"/>
      <c r="B341" s="110">
        <v>292</v>
      </c>
      <c r="C341" s="111">
        <v>5105115</v>
      </c>
      <c r="D341" s="110" t="s">
        <v>103</v>
      </c>
      <c r="E341" s="169">
        <v>10710</v>
      </c>
      <c r="F341" s="192">
        <f>E341*2%+E341</f>
        <v>10924.2</v>
      </c>
      <c r="G341" s="148">
        <v>10924</v>
      </c>
      <c r="H341" s="140">
        <f t="shared" ref="H341:H352" si="112">(G341-F341)/F341</f>
        <v>-1.8307976785552039E-5</v>
      </c>
      <c r="I341" s="180">
        <f t="shared" ref="I341:I348" si="113">G341-F341</f>
        <v>-0.2000000000007276</v>
      </c>
      <c r="J341" s="200">
        <v>20000</v>
      </c>
      <c r="K341" s="200">
        <f t="shared" ref="K341:K351" si="114">J341-G341</f>
        <v>9076</v>
      </c>
      <c r="L341" s="215"/>
      <c r="M341" s="215">
        <f>G341-L341</f>
        <v>10924</v>
      </c>
      <c r="N341" s="204">
        <v>20000</v>
      </c>
      <c r="O341" s="205">
        <f t="shared" ref="O341:O352" si="115">IF(G341=0,0,(N341-G341)/G341)</f>
        <v>0.83083119736360311</v>
      </c>
      <c r="P341" s="212">
        <v>0</v>
      </c>
    </row>
    <row r="342" spans="1:16" s="7" customFormat="1">
      <c r="A342" s="11"/>
      <c r="B342" s="156">
        <v>292</v>
      </c>
      <c r="C342" s="111">
        <v>5105154</v>
      </c>
      <c r="D342" s="110" t="s">
        <v>412</v>
      </c>
      <c r="E342" s="169">
        <v>2600</v>
      </c>
      <c r="F342" s="192">
        <v>0</v>
      </c>
      <c r="G342" s="148">
        <v>7800</v>
      </c>
      <c r="H342" s="140" t="e">
        <f t="shared" si="112"/>
        <v>#DIV/0!</v>
      </c>
      <c r="I342" s="180">
        <f t="shared" si="113"/>
        <v>7800</v>
      </c>
      <c r="J342" s="200">
        <v>3900</v>
      </c>
      <c r="K342" s="200">
        <f t="shared" si="114"/>
        <v>-3900</v>
      </c>
      <c r="L342" s="215"/>
      <c r="M342" s="215">
        <f t="shared" ref="M342:M351" si="116">G342-L342</f>
        <v>7800</v>
      </c>
      <c r="N342" s="204">
        <v>3900</v>
      </c>
      <c r="O342" s="205">
        <f t="shared" si="115"/>
        <v>-0.5</v>
      </c>
      <c r="P342" s="212"/>
    </row>
    <row r="343" spans="1:16" s="5" customFormat="1">
      <c r="A343" s="11"/>
      <c r="B343" s="110">
        <v>292</v>
      </c>
      <c r="C343" s="111">
        <v>5705700</v>
      </c>
      <c r="D343" s="110" t="s">
        <v>238</v>
      </c>
      <c r="E343" s="169">
        <v>200</v>
      </c>
      <c r="F343" s="192">
        <v>200</v>
      </c>
      <c r="G343" s="148">
        <v>200</v>
      </c>
      <c r="H343" s="140">
        <f t="shared" si="112"/>
        <v>0</v>
      </c>
      <c r="I343" s="180">
        <f t="shared" si="113"/>
        <v>0</v>
      </c>
      <c r="J343" s="200">
        <v>200</v>
      </c>
      <c r="K343" s="200">
        <f t="shared" si="114"/>
        <v>0</v>
      </c>
      <c r="L343" s="215"/>
      <c r="M343" s="215">
        <f t="shared" si="116"/>
        <v>200</v>
      </c>
      <c r="N343" s="204">
        <v>200</v>
      </c>
      <c r="O343" s="205">
        <f t="shared" si="115"/>
        <v>0</v>
      </c>
      <c r="P343" s="212">
        <v>0</v>
      </c>
    </row>
    <row r="344" spans="1:16" s="5" customFormat="1">
      <c r="A344" s="11"/>
      <c r="B344" s="110">
        <v>292</v>
      </c>
      <c r="C344" s="111">
        <v>5705700</v>
      </c>
      <c r="D344" s="110" t="s">
        <v>19</v>
      </c>
      <c r="E344" s="169">
        <v>420</v>
      </c>
      <c r="F344" s="192">
        <v>420</v>
      </c>
      <c r="G344" s="148">
        <v>420</v>
      </c>
      <c r="H344" s="140">
        <f t="shared" si="112"/>
        <v>0</v>
      </c>
      <c r="I344" s="180">
        <f t="shared" si="113"/>
        <v>0</v>
      </c>
      <c r="J344" s="200">
        <v>420</v>
      </c>
      <c r="K344" s="200">
        <f t="shared" si="114"/>
        <v>0</v>
      </c>
      <c r="L344" s="215"/>
      <c r="M344" s="215">
        <f t="shared" si="116"/>
        <v>420</v>
      </c>
      <c r="N344" s="204">
        <v>420</v>
      </c>
      <c r="O344" s="205">
        <f t="shared" si="115"/>
        <v>0</v>
      </c>
      <c r="P344" s="212">
        <v>0</v>
      </c>
    </row>
    <row r="345" spans="1:16" s="5" customFormat="1">
      <c r="A345" s="11"/>
      <c r="B345" s="110">
        <v>292</v>
      </c>
      <c r="C345" s="111">
        <v>5705700</v>
      </c>
      <c r="D345" s="110" t="s">
        <v>239</v>
      </c>
      <c r="E345" s="169">
        <v>500</v>
      </c>
      <c r="F345" s="192">
        <v>500</v>
      </c>
      <c r="G345" s="148">
        <v>500</v>
      </c>
      <c r="H345" s="140">
        <f t="shared" si="112"/>
        <v>0</v>
      </c>
      <c r="I345" s="180">
        <f t="shared" si="113"/>
        <v>0</v>
      </c>
      <c r="J345" s="200">
        <v>500</v>
      </c>
      <c r="K345" s="200">
        <f t="shared" si="114"/>
        <v>0</v>
      </c>
      <c r="L345" s="215"/>
      <c r="M345" s="215">
        <f t="shared" si="116"/>
        <v>500</v>
      </c>
      <c r="N345" s="204">
        <v>500</v>
      </c>
      <c r="O345" s="205">
        <f t="shared" si="115"/>
        <v>0</v>
      </c>
      <c r="P345" s="212">
        <v>0</v>
      </c>
    </row>
    <row r="346" spans="1:16" s="5" customFormat="1">
      <c r="A346" s="11"/>
      <c r="B346" s="110">
        <v>292</v>
      </c>
      <c r="C346" s="111">
        <v>5705700</v>
      </c>
      <c r="D346" s="110" t="s">
        <v>21</v>
      </c>
      <c r="E346" s="169">
        <v>250</v>
      </c>
      <c r="F346" s="192">
        <v>250</v>
      </c>
      <c r="G346" s="148">
        <v>250</v>
      </c>
      <c r="H346" s="140">
        <f t="shared" si="112"/>
        <v>0</v>
      </c>
      <c r="I346" s="180">
        <f t="shared" si="113"/>
        <v>0</v>
      </c>
      <c r="J346" s="200">
        <v>250</v>
      </c>
      <c r="K346" s="200">
        <f t="shared" si="114"/>
        <v>0</v>
      </c>
      <c r="L346" s="215"/>
      <c r="M346" s="215">
        <f t="shared" si="116"/>
        <v>250</v>
      </c>
      <c r="N346" s="204">
        <v>250</v>
      </c>
      <c r="O346" s="205">
        <f t="shared" si="115"/>
        <v>0</v>
      </c>
      <c r="P346" s="212">
        <v>0</v>
      </c>
    </row>
    <row r="347" spans="1:16" s="7" customFormat="1">
      <c r="A347" s="11"/>
      <c r="B347" s="110">
        <v>292</v>
      </c>
      <c r="C347" s="111">
        <v>5705700</v>
      </c>
      <c r="D347" s="110" t="s">
        <v>117</v>
      </c>
      <c r="E347" s="169">
        <v>1000</v>
      </c>
      <c r="F347" s="192">
        <v>1000</v>
      </c>
      <c r="G347" s="148">
        <v>1000</v>
      </c>
      <c r="H347" s="140">
        <f t="shared" si="112"/>
        <v>0</v>
      </c>
      <c r="I347" s="180">
        <f t="shared" si="113"/>
        <v>0</v>
      </c>
      <c r="J347" s="200">
        <v>1000</v>
      </c>
      <c r="K347" s="200">
        <f t="shared" si="114"/>
        <v>0</v>
      </c>
      <c r="L347" s="215"/>
      <c r="M347" s="215">
        <f t="shared" si="116"/>
        <v>1000</v>
      </c>
      <c r="N347" s="204">
        <v>1000</v>
      </c>
      <c r="O347" s="205">
        <f t="shared" si="115"/>
        <v>0</v>
      </c>
      <c r="P347" s="212">
        <v>0</v>
      </c>
    </row>
    <row r="348" spans="1:16" s="5" customFormat="1">
      <c r="A348" s="11"/>
      <c r="B348" s="110">
        <v>292</v>
      </c>
      <c r="C348" s="111">
        <v>5705700</v>
      </c>
      <c r="D348" s="110" t="s">
        <v>7</v>
      </c>
      <c r="E348" s="169">
        <v>200</v>
      </c>
      <c r="F348" s="192">
        <v>200</v>
      </c>
      <c r="G348" s="148">
        <v>200</v>
      </c>
      <c r="H348" s="140">
        <f t="shared" si="112"/>
        <v>0</v>
      </c>
      <c r="I348" s="180">
        <f t="shared" si="113"/>
        <v>0</v>
      </c>
      <c r="J348" s="200">
        <v>200</v>
      </c>
      <c r="K348" s="200">
        <f t="shared" si="114"/>
        <v>0</v>
      </c>
      <c r="L348" s="215"/>
      <c r="M348" s="215">
        <f t="shared" si="116"/>
        <v>200</v>
      </c>
      <c r="N348" s="204">
        <v>200</v>
      </c>
      <c r="O348" s="205">
        <f t="shared" si="115"/>
        <v>0</v>
      </c>
      <c r="P348" s="212">
        <v>0</v>
      </c>
    </row>
    <row r="349" spans="1:16" s="7" customFormat="1">
      <c r="A349" s="11"/>
      <c r="B349" s="110">
        <v>292</v>
      </c>
      <c r="C349" s="111"/>
      <c r="D349" s="110" t="s">
        <v>9</v>
      </c>
      <c r="E349" s="169">
        <v>0</v>
      </c>
      <c r="F349" s="192"/>
      <c r="G349" s="148"/>
      <c r="H349" s="140" t="e">
        <f t="shared" si="112"/>
        <v>#DIV/0!</v>
      </c>
      <c r="I349" s="180"/>
      <c r="J349" s="200"/>
      <c r="K349" s="200">
        <f t="shared" si="114"/>
        <v>0</v>
      </c>
      <c r="L349" s="215"/>
      <c r="M349" s="215">
        <f t="shared" si="116"/>
        <v>0</v>
      </c>
      <c r="N349" s="204"/>
      <c r="O349" s="205">
        <f t="shared" si="115"/>
        <v>0</v>
      </c>
      <c r="P349" s="212">
        <v>0</v>
      </c>
    </row>
    <row r="350" spans="1:16" s="5" customFormat="1">
      <c r="A350" s="11"/>
      <c r="B350" s="110">
        <v>292</v>
      </c>
      <c r="C350" s="111"/>
      <c r="D350" s="110" t="s">
        <v>23</v>
      </c>
      <c r="E350" s="169">
        <v>0</v>
      </c>
      <c r="F350" s="192"/>
      <c r="G350" s="148"/>
      <c r="H350" s="140" t="e">
        <f t="shared" si="112"/>
        <v>#DIV/0!</v>
      </c>
      <c r="I350" s="180"/>
      <c r="J350" s="200"/>
      <c r="K350" s="200">
        <f t="shared" si="114"/>
        <v>0</v>
      </c>
      <c r="L350" s="215"/>
      <c r="M350" s="215">
        <f t="shared" si="116"/>
        <v>0</v>
      </c>
      <c r="N350" s="204"/>
      <c r="O350" s="205">
        <f t="shared" si="115"/>
        <v>0</v>
      </c>
      <c r="P350" s="212">
        <v>0</v>
      </c>
    </row>
    <row r="351" spans="1:16" s="5" customFormat="1">
      <c r="C351" s="111"/>
      <c r="D351" s="110"/>
      <c r="E351" s="169"/>
      <c r="F351" s="192"/>
      <c r="G351" s="148"/>
      <c r="H351" s="140" t="e">
        <f t="shared" si="112"/>
        <v>#DIV/0!</v>
      </c>
      <c r="I351" s="180"/>
      <c r="J351" s="200"/>
      <c r="K351" s="200">
        <f t="shared" si="114"/>
        <v>0</v>
      </c>
      <c r="L351" s="215"/>
      <c r="M351" s="215">
        <f t="shared" si="116"/>
        <v>0</v>
      </c>
      <c r="N351" s="204"/>
      <c r="O351" s="206">
        <f t="shared" si="115"/>
        <v>0</v>
      </c>
      <c r="P351" s="212"/>
    </row>
    <row r="352" spans="1:16" s="7" customFormat="1">
      <c r="A352" s="11" t="s">
        <v>365</v>
      </c>
      <c r="B352" s="108" t="s">
        <v>3</v>
      </c>
      <c r="C352" s="109" t="s">
        <v>116</v>
      </c>
      <c r="D352" s="108"/>
      <c r="E352" s="170">
        <f>SUM(E341:E350)</f>
        <v>15880</v>
      </c>
      <c r="F352" s="194">
        <f>SUM(F341:F350)</f>
        <v>13494.2</v>
      </c>
      <c r="G352" s="154">
        <f>SUM(G341:G350)</f>
        <v>21294</v>
      </c>
      <c r="H352" s="141">
        <f t="shared" si="112"/>
        <v>0.57801129374101456</v>
      </c>
      <c r="I352" s="181">
        <f>G352-F352</f>
        <v>7799.7999999999993</v>
      </c>
      <c r="J352" s="201">
        <f>SUM(J341:J349)</f>
        <v>26470</v>
      </c>
      <c r="K352" s="201">
        <f>SUM(K341:K351)</f>
        <v>5176</v>
      </c>
      <c r="L352" s="216"/>
      <c r="M352" s="216">
        <f>SUM(M341:M351)</f>
        <v>21294</v>
      </c>
      <c r="N352" s="233">
        <f>SUM(N341:N351)</f>
        <v>26470</v>
      </c>
      <c r="O352" s="208">
        <f t="shared" si="115"/>
        <v>0.24307316615008923</v>
      </c>
      <c r="P352" s="213">
        <f>SUM(P341:P350)</f>
        <v>0</v>
      </c>
    </row>
    <row r="353" spans="1:16" s="5" customFormat="1">
      <c r="A353" s="11"/>
      <c r="B353" s="111"/>
      <c r="C353" s="74"/>
      <c r="E353" s="169"/>
      <c r="F353" s="192"/>
      <c r="G353" s="148"/>
      <c r="H353" s="140"/>
      <c r="I353" s="180"/>
      <c r="J353" s="200"/>
      <c r="K353" s="200"/>
      <c r="L353" s="215"/>
      <c r="M353" s="215"/>
      <c r="N353" s="204"/>
      <c r="O353" s="206"/>
      <c r="P353" s="212"/>
    </row>
    <row r="354" spans="1:16" s="7" customFormat="1">
      <c r="A354" s="11"/>
      <c r="B354" s="7">
        <v>294</v>
      </c>
      <c r="C354" s="72" t="s">
        <v>118</v>
      </c>
      <c r="E354" s="170"/>
      <c r="F354" s="193"/>
      <c r="G354" s="149"/>
      <c r="H354" s="142"/>
      <c r="I354" s="142"/>
      <c r="J354" s="228"/>
      <c r="K354" s="228"/>
      <c r="L354" s="229"/>
      <c r="M354" s="229"/>
      <c r="N354" s="233"/>
      <c r="O354" s="208"/>
      <c r="P354" s="213"/>
    </row>
    <row r="355" spans="1:16" s="11" customFormat="1">
      <c r="B355" s="5">
        <v>294</v>
      </c>
      <c r="C355" s="251">
        <v>5105111</v>
      </c>
      <c r="D355" s="252" t="s">
        <v>119</v>
      </c>
      <c r="E355" s="253">
        <v>3300</v>
      </c>
      <c r="F355" s="254">
        <v>3366</v>
      </c>
      <c r="G355" s="255">
        <v>3534</v>
      </c>
      <c r="H355" s="256">
        <f t="shared" ref="H355:H360" si="117">(G355-F355)/F355</f>
        <v>4.9910873440285206E-2</v>
      </c>
      <c r="I355" s="257">
        <f>G355-F355</f>
        <v>168</v>
      </c>
      <c r="J355" s="250">
        <v>3366</v>
      </c>
      <c r="K355" s="250">
        <f t="shared" ref="K355:K359" si="118">J355-G355</f>
        <v>-168</v>
      </c>
      <c r="L355" s="258"/>
      <c r="M355" s="258">
        <f>G355-L355</f>
        <v>3534</v>
      </c>
      <c r="N355" s="259">
        <v>3417</v>
      </c>
      <c r="O355" s="260">
        <f t="shared" ref="O355:O360" si="119">IF(G355=0,0,(N355-G355)/G355)</f>
        <v>-3.3106960950764007E-2</v>
      </c>
      <c r="P355" s="261">
        <v>0</v>
      </c>
    </row>
    <row r="356" spans="1:16" s="11" customFormat="1">
      <c r="B356" s="5">
        <v>294</v>
      </c>
      <c r="C356" s="74">
        <v>5705700</v>
      </c>
      <c r="D356" s="5" t="s">
        <v>120</v>
      </c>
      <c r="E356" s="169">
        <v>8000</v>
      </c>
      <c r="F356" s="192">
        <v>8250</v>
      </c>
      <c r="G356" s="148">
        <v>64700</v>
      </c>
      <c r="H356" s="140">
        <f t="shared" si="117"/>
        <v>6.8424242424242427</v>
      </c>
      <c r="I356" s="180">
        <f>G356-F356</f>
        <v>56450</v>
      </c>
      <c r="J356" s="200">
        <v>20000</v>
      </c>
      <c r="K356" s="200">
        <f t="shared" si="118"/>
        <v>-44700</v>
      </c>
      <c r="L356" s="215"/>
      <c r="M356" s="215">
        <f t="shared" ref="M356:M359" si="120">G356-L356</f>
        <v>64700</v>
      </c>
      <c r="N356" s="204">
        <v>20000</v>
      </c>
      <c r="O356" s="205">
        <f t="shared" si="119"/>
        <v>-0.69088098918083463</v>
      </c>
      <c r="P356" s="212">
        <v>0</v>
      </c>
    </row>
    <row r="357" spans="1:16" s="11" customFormat="1">
      <c r="B357" s="5">
        <v>294</v>
      </c>
      <c r="C357" s="74">
        <v>5705700</v>
      </c>
      <c r="D357" s="5" t="s">
        <v>121</v>
      </c>
      <c r="E357" s="169">
        <v>0</v>
      </c>
      <c r="F357" s="192">
        <v>0</v>
      </c>
      <c r="G357" s="148">
        <v>0</v>
      </c>
      <c r="H357" s="140" t="e">
        <f t="shared" si="117"/>
        <v>#DIV/0!</v>
      </c>
      <c r="I357" s="180"/>
      <c r="J357" s="200"/>
      <c r="K357" s="200">
        <f t="shared" si="118"/>
        <v>0</v>
      </c>
      <c r="L357" s="215"/>
      <c r="M357" s="215">
        <f t="shared" si="120"/>
        <v>0</v>
      </c>
      <c r="N357" s="204"/>
      <c r="O357" s="205">
        <f t="shared" si="119"/>
        <v>0</v>
      </c>
      <c r="P357" s="212">
        <v>0</v>
      </c>
    </row>
    <row r="358" spans="1:16" s="11" customFormat="1">
      <c r="B358" s="5">
        <v>294</v>
      </c>
      <c r="C358" s="74">
        <v>5705700</v>
      </c>
      <c r="D358" s="5" t="s">
        <v>54</v>
      </c>
      <c r="E358" s="169">
        <v>0</v>
      </c>
      <c r="F358" s="192">
        <v>0</v>
      </c>
      <c r="G358" s="148">
        <v>0</v>
      </c>
      <c r="H358" s="140" t="e">
        <f t="shared" si="117"/>
        <v>#DIV/0!</v>
      </c>
      <c r="I358" s="180"/>
      <c r="J358" s="200"/>
      <c r="K358" s="200">
        <f t="shared" si="118"/>
        <v>0</v>
      </c>
      <c r="L358" s="215"/>
      <c r="M358" s="215">
        <f t="shared" si="120"/>
        <v>0</v>
      </c>
      <c r="N358" s="204"/>
      <c r="O358" s="205">
        <f t="shared" si="119"/>
        <v>0</v>
      </c>
      <c r="P358" s="212">
        <v>0</v>
      </c>
    </row>
    <row r="359" spans="1:16" s="11" customFormat="1">
      <c r="C359" s="74"/>
      <c r="D359" s="5"/>
      <c r="E359" s="169"/>
      <c r="F359" s="192"/>
      <c r="G359" s="148"/>
      <c r="H359" s="140" t="e">
        <f t="shared" si="117"/>
        <v>#DIV/0!</v>
      </c>
      <c r="I359" s="180"/>
      <c r="J359" s="200"/>
      <c r="K359" s="200">
        <f t="shared" si="118"/>
        <v>0</v>
      </c>
      <c r="L359" s="215"/>
      <c r="M359" s="215">
        <f t="shared" si="120"/>
        <v>0</v>
      </c>
      <c r="N359" s="204"/>
      <c r="O359" s="206">
        <f t="shared" si="119"/>
        <v>0</v>
      </c>
      <c r="P359" s="212"/>
    </row>
    <row r="360" spans="1:16" s="5" customFormat="1">
      <c r="A360" s="11" t="s">
        <v>365</v>
      </c>
      <c r="B360" s="7" t="s">
        <v>3</v>
      </c>
      <c r="C360" s="72" t="s">
        <v>122</v>
      </c>
      <c r="D360" s="7"/>
      <c r="E360" s="170">
        <f>SUM(E355:E358)</f>
        <v>11300</v>
      </c>
      <c r="F360" s="194">
        <f t="shared" ref="F360:G360" si="121">SUM(F355:F358)</f>
        <v>11616</v>
      </c>
      <c r="G360" s="154">
        <f t="shared" si="121"/>
        <v>68234</v>
      </c>
      <c r="H360" s="141">
        <f t="shared" si="117"/>
        <v>4.8741391184573004</v>
      </c>
      <c r="I360" s="181">
        <f>G360-F360</f>
        <v>56618</v>
      </c>
      <c r="J360" s="201">
        <f>SUM(J355:J359)</f>
        <v>23366</v>
      </c>
      <c r="K360" s="201">
        <f>SUM(K355:K359)</f>
        <v>-44868</v>
      </c>
      <c r="L360" s="216"/>
      <c r="M360" s="216">
        <f>SUM(M355:M359)</f>
        <v>68234</v>
      </c>
      <c r="N360" s="233">
        <f>SUM(N355:N359)</f>
        <v>23417</v>
      </c>
      <c r="O360" s="208">
        <f t="shared" si="119"/>
        <v>-0.65681331887328898</v>
      </c>
      <c r="P360" s="213">
        <f>SUM(P355:P358)</f>
        <v>0</v>
      </c>
    </row>
    <row r="361" spans="1:16" s="5" customFormat="1">
      <c r="A361" s="11"/>
      <c r="C361" s="74"/>
      <c r="E361" s="169"/>
      <c r="F361" s="192"/>
      <c r="G361" s="148"/>
      <c r="H361" s="140"/>
      <c r="I361" s="180"/>
      <c r="J361" s="200"/>
      <c r="K361" s="200"/>
      <c r="L361" s="215"/>
      <c r="M361" s="215"/>
      <c r="N361" s="204"/>
      <c r="O361" s="206"/>
      <c r="P361" s="212"/>
    </row>
    <row r="362" spans="1:16" s="5" customFormat="1">
      <c r="A362" s="11"/>
      <c r="B362" s="108"/>
      <c r="C362" s="109" t="s">
        <v>123</v>
      </c>
      <c r="D362" s="108"/>
      <c r="E362" s="170"/>
      <c r="F362" s="193"/>
      <c r="G362" s="149"/>
      <c r="H362" s="142"/>
      <c r="I362" s="142"/>
      <c r="J362" s="228"/>
      <c r="K362" s="228"/>
      <c r="L362" s="229"/>
      <c r="M362" s="229"/>
      <c r="N362" s="233"/>
      <c r="O362" s="208"/>
      <c r="P362" s="213"/>
    </row>
    <row r="363" spans="1:16" s="5" customFormat="1">
      <c r="A363" s="11"/>
      <c r="B363" s="110">
        <v>940</v>
      </c>
      <c r="C363" s="111">
        <v>5205351</v>
      </c>
      <c r="D363" s="110" t="s">
        <v>230</v>
      </c>
      <c r="E363" s="169">
        <v>120000</v>
      </c>
      <c r="F363" s="192">
        <v>100000</v>
      </c>
      <c r="G363" s="148">
        <v>100000</v>
      </c>
      <c r="H363" s="140">
        <f t="shared" ref="H363:H369" si="122">(G363-F363)/F363</f>
        <v>0</v>
      </c>
      <c r="I363" s="180">
        <f t="shared" ref="I363:I369" si="123">G363-F363</f>
        <v>0</v>
      </c>
      <c r="J363" s="200">
        <v>100000</v>
      </c>
      <c r="K363" s="200">
        <f t="shared" ref="K363:K368" si="124">J363-G363</f>
        <v>0</v>
      </c>
      <c r="L363" s="215"/>
      <c r="M363" s="215">
        <f>G363-L363</f>
        <v>100000</v>
      </c>
      <c r="N363" s="204">
        <v>100000</v>
      </c>
      <c r="O363" s="205">
        <f t="shared" ref="O363:O369" si="125">IF(G363=0,0,(N363-G363)/G363)</f>
        <v>0</v>
      </c>
      <c r="P363" s="212">
        <v>0</v>
      </c>
    </row>
    <row r="364" spans="1:16" s="5" customFormat="1">
      <c r="A364" s="11"/>
      <c r="B364" s="110">
        <v>830</v>
      </c>
      <c r="C364" s="111">
        <v>5605623</v>
      </c>
      <c r="D364" s="110" t="s">
        <v>317</v>
      </c>
      <c r="E364" s="169">
        <v>1231</v>
      </c>
      <c r="F364" s="192">
        <v>1231</v>
      </c>
      <c r="G364" s="148">
        <v>1231</v>
      </c>
      <c r="H364" s="140">
        <f t="shared" si="122"/>
        <v>0</v>
      </c>
      <c r="I364" s="180">
        <f t="shared" si="123"/>
        <v>0</v>
      </c>
      <c r="J364" s="200">
        <v>1231</v>
      </c>
      <c r="K364" s="200">
        <f t="shared" si="124"/>
        <v>0</v>
      </c>
      <c r="L364" s="215"/>
      <c r="M364" s="215">
        <f t="shared" ref="M364:M368" si="126">G364-L364</f>
        <v>1231</v>
      </c>
      <c r="N364" s="204">
        <v>1231</v>
      </c>
      <c r="O364" s="205">
        <f t="shared" si="125"/>
        <v>0</v>
      </c>
      <c r="P364" s="212">
        <v>0</v>
      </c>
    </row>
    <row r="365" spans="1:16" s="7" customFormat="1">
      <c r="A365" s="11"/>
      <c r="B365" s="110"/>
      <c r="C365" s="111"/>
      <c r="D365" s="110" t="s">
        <v>231</v>
      </c>
      <c r="E365" s="169">
        <v>0</v>
      </c>
      <c r="F365" s="192">
        <v>0</v>
      </c>
      <c r="G365" s="148">
        <v>0</v>
      </c>
      <c r="H365" s="140" t="e">
        <f t="shared" si="122"/>
        <v>#DIV/0!</v>
      </c>
      <c r="I365" s="180">
        <f t="shared" si="123"/>
        <v>0</v>
      </c>
      <c r="J365" s="200">
        <v>0</v>
      </c>
      <c r="K365" s="200">
        <f t="shared" si="124"/>
        <v>0</v>
      </c>
      <c r="L365" s="215"/>
      <c r="M365" s="215">
        <f t="shared" si="126"/>
        <v>0</v>
      </c>
      <c r="N365" s="204">
        <v>0</v>
      </c>
      <c r="O365" s="205">
        <f t="shared" si="125"/>
        <v>0</v>
      </c>
      <c r="P365" s="212">
        <v>0</v>
      </c>
    </row>
    <row r="366" spans="1:16" s="5" customFormat="1">
      <c r="A366" s="11"/>
      <c r="B366" s="110"/>
      <c r="C366" s="111"/>
      <c r="D366" s="110" t="s">
        <v>319</v>
      </c>
      <c r="E366" s="169">
        <v>0</v>
      </c>
      <c r="F366" s="192">
        <v>0</v>
      </c>
      <c r="G366" s="148">
        <v>0</v>
      </c>
      <c r="H366" s="140" t="e">
        <f t="shared" si="122"/>
        <v>#DIV/0!</v>
      </c>
      <c r="I366" s="180">
        <f t="shared" si="123"/>
        <v>0</v>
      </c>
      <c r="J366" s="200">
        <v>0</v>
      </c>
      <c r="K366" s="200">
        <f t="shared" si="124"/>
        <v>0</v>
      </c>
      <c r="L366" s="215"/>
      <c r="M366" s="215">
        <f t="shared" si="126"/>
        <v>0</v>
      </c>
      <c r="N366" s="204">
        <v>0</v>
      </c>
      <c r="O366" s="205">
        <f t="shared" si="125"/>
        <v>0</v>
      </c>
      <c r="P366" s="212">
        <v>0</v>
      </c>
    </row>
    <row r="367" spans="1:16" s="110" customFormat="1">
      <c r="A367" s="11"/>
      <c r="C367" s="111"/>
      <c r="D367" s="110" t="s">
        <v>422</v>
      </c>
      <c r="E367" s="169"/>
      <c r="F367" s="192">
        <v>60000</v>
      </c>
      <c r="G367" s="148">
        <v>0</v>
      </c>
      <c r="H367" s="140">
        <f t="shared" si="122"/>
        <v>-1</v>
      </c>
      <c r="I367" s="180">
        <f t="shared" si="123"/>
        <v>-60000</v>
      </c>
      <c r="J367" s="200">
        <v>0</v>
      </c>
      <c r="K367" s="200">
        <f t="shared" si="124"/>
        <v>0</v>
      </c>
      <c r="L367" s="215"/>
      <c r="M367" s="215">
        <f t="shared" si="126"/>
        <v>0</v>
      </c>
      <c r="N367" s="204">
        <v>0</v>
      </c>
      <c r="O367" s="205">
        <f t="shared" si="125"/>
        <v>0</v>
      </c>
      <c r="P367" s="212"/>
    </row>
    <row r="368" spans="1:16" s="110" customFormat="1">
      <c r="A368" s="5"/>
      <c r="B368" s="5">
        <v>940</v>
      </c>
      <c r="C368" s="111">
        <v>5105110</v>
      </c>
      <c r="D368" s="110" t="s">
        <v>414</v>
      </c>
      <c r="E368" s="169">
        <v>75000</v>
      </c>
      <c r="F368" s="192">
        <v>30000</v>
      </c>
      <c r="G368" s="148">
        <v>30000</v>
      </c>
      <c r="H368" s="140">
        <f t="shared" si="122"/>
        <v>0</v>
      </c>
      <c r="I368" s="180">
        <f t="shared" si="123"/>
        <v>0</v>
      </c>
      <c r="J368" s="200">
        <v>30000</v>
      </c>
      <c r="K368" s="200">
        <f t="shared" si="124"/>
        <v>0</v>
      </c>
      <c r="L368" s="215"/>
      <c r="M368" s="215">
        <f t="shared" si="126"/>
        <v>30000</v>
      </c>
      <c r="N368" s="204">
        <v>30000</v>
      </c>
      <c r="O368" s="206">
        <f t="shared" si="125"/>
        <v>0</v>
      </c>
      <c r="P368" s="212"/>
    </row>
    <row r="369" spans="1:16" s="7" customFormat="1">
      <c r="A369" s="11" t="s">
        <v>364</v>
      </c>
      <c r="B369" s="108" t="s">
        <v>3</v>
      </c>
      <c r="C369" s="109" t="s">
        <v>124</v>
      </c>
      <c r="D369" s="108"/>
      <c r="E369" s="170">
        <f>SUM(E363:E368)</f>
        <v>196231</v>
      </c>
      <c r="F369" s="194">
        <f>SUM(F363:F368)</f>
        <v>191231</v>
      </c>
      <c r="G369" s="154">
        <f>SUM(G363:G368)</f>
        <v>131231</v>
      </c>
      <c r="H369" s="141">
        <f t="shared" si="122"/>
        <v>-0.31375666079244474</v>
      </c>
      <c r="I369" s="181">
        <f t="shared" si="123"/>
        <v>-60000</v>
      </c>
      <c r="J369" s="201">
        <f>SUM(J363:J368)</f>
        <v>131231</v>
      </c>
      <c r="K369" s="201">
        <f>SUM(K363:K368)</f>
        <v>0</v>
      </c>
      <c r="L369" s="216"/>
      <c r="M369" s="216">
        <f>SUM(M363:M368)</f>
        <v>131231</v>
      </c>
      <c r="N369" s="233">
        <f>SUM(N363:N368)</f>
        <v>131231</v>
      </c>
      <c r="O369" s="208">
        <f t="shared" si="125"/>
        <v>0</v>
      </c>
      <c r="P369" s="213">
        <f>SUM(P363:P366)</f>
        <v>0</v>
      </c>
    </row>
    <row r="370" spans="1:16" s="5" customFormat="1">
      <c r="A370" s="11"/>
      <c r="C370" s="74"/>
      <c r="E370" s="169"/>
      <c r="F370" s="192"/>
      <c r="G370" s="148"/>
      <c r="H370" s="140"/>
      <c r="I370" s="180"/>
      <c r="J370" s="200"/>
      <c r="K370" s="200"/>
      <c r="L370" s="215"/>
      <c r="M370" s="215"/>
      <c r="N370" s="204"/>
      <c r="O370" s="206"/>
      <c r="P370" s="212"/>
    </row>
    <row r="371" spans="1:16" s="5" customFormat="1">
      <c r="A371" s="11"/>
      <c r="B371" s="108"/>
      <c r="C371" s="109" t="s">
        <v>125</v>
      </c>
      <c r="D371" s="108"/>
      <c r="E371" s="170"/>
      <c r="F371" s="193"/>
      <c r="G371" s="149"/>
      <c r="H371" s="142"/>
      <c r="I371" s="142"/>
      <c r="J371" s="228"/>
      <c r="K371" s="228"/>
      <c r="L371" s="229"/>
      <c r="M371" s="229"/>
      <c r="N371" s="233"/>
      <c r="O371" s="208"/>
      <c r="P371" s="213"/>
    </row>
    <row r="372" spans="1:16" s="5" customFormat="1">
      <c r="A372" s="11"/>
      <c r="B372" s="76">
        <v>300</v>
      </c>
      <c r="C372" s="73">
        <v>5715700</v>
      </c>
      <c r="D372" s="11" t="s">
        <v>418</v>
      </c>
      <c r="E372" s="169">
        <v>8086312</v>
      </c>
      <c r="F372" s="192">
        <v>8043952</v>
      </c>
      <c r="G372" s="148">
        <v>8384095</v>
      </c>
      <c r="H372" s="140">
        <f t="shared" ref="H372:H385" si="127">(G372-F372)/F372</f>
        <v>4.2285558143559283E-2</v>
      </c>
      <c r="I372" s="180">
        <f t="shared" ref="I372:I382" si="128">G372-F372</f>
        <v>340143</v>
      </c>
      <c r="J372" s="245">
        <v>8261472</v>
      </c>
      <c r="K372" s="200">
        <f t="shared" ref="K372:K384" si="129">J372-G372</f>
        <v>-122623</v>
      </c>
      <c r="L372" s="215"/>
      <c r="M372" s="215">
        <f>G372-L372</f>
        <v>8384095</v>
      </c>
      <c r="N372" s="204">
        <v>8261472</v>
      </c>
      <c r="O372" s="205">
        <f t="shared" ref="O372:O385" si="130">IF(G372=0,0,(N372-G372)/G372)</f>
        <v>-1.4625669198643384E-2</v>
      </c>
      <c r="P372" s="212">
        <v>0</v>
      </c>
    </row>
    <row r="373" spans="1:16" s="5" customFormat="1">
      <c r="A373" s="11"/>
      <c r="B373" s="11">
        <v>300</v>
      </c>
      <c r="C373" s="251">
        <v>5715111</v>
      </c>
      <c r="D373" s="252" t="s">
        <v>315</v>
      </c>
      <c r="E373" s="253">
        <v>924</v>
      </c>
      <c r="F373" s="254">
        <v>924</v>
      </c>
      <c r="G373" s="255">
        <v>924</v>
      </c>
      <c r="H373" s="256">
        <f t="shared" si="127"/>
        <v>0</v>
      </c>
      <c r="I373" s="257">
        <f t="shared" si="128"/>
        <v>0</v>
      </c>
      <c r="J373" s="250">
        <v>924</v>
      </c>
      <c r="K373" s="250">
        <f t="shared" si="129"/>
        <v>0</v>
      </c>
      <c r="L373" s="258"/>
      <c r="M373" s="258">
        <f t="shared" ref="M373:M384" si="131">G373-L373</f>
        <v>924</v>
      </c>
      <c r="N373" s="259">
        <v>938</v>
      </c>
      <c r="O373" s="260">
        <f t="shared" si="130"/>
        <v>1.5151515151515152E-2</v>
      </c>
      <c r="P373" s="261">
        <v>0</v>
      </c>
    </row>
    <row r="374" spans="1:16" s="110" customFormat="1">
      <c r="A374" s="11"/>
      <c r="B374" s="11">
        <v>300</v>
      </c>
      <c r="C374" s="73" t="s">
        <v>400</v>
      </c>
      <c r="D374" s="11" t="s">
        <v>427</v>
      </c>
      <c r="E374" s="169"/>
      <c r="F374" s="192">
        <v>163000</v>
      </c>
      <c r="G374" s="148">
        <v>152000</v>
      </c>
      <c r="H374" s="140">
        <f t="shared" si="127"/>
        <v>-6.7484662576687116E-2</v>
      </c>
      <c r="I374" s="180">
        <f t="shared" si="128"/>
        <v>-11000</v>
      </c>
      <c r="J374" s="200">
        <v>152000</v>
      </c>
      <c r="K374" s="200">
        <f t="shared" si="129"/>
        <v>0</v>
      </c>
      <c r="L374" s="215"/>
      <c r="M374" s="215">
        <f t="shared" si="131"/>
        <v>152000</v>
      </c>
      <c r="N374" s="204">
        <v>152000</v>
      </c>
      <c r="O374" s="205">
        <f t="shared" si="130"/>
        <v>0</v>
      </c>
      <c r="P374" s="212">
        <v>0</v>
      </c>
    </row>
    <row r="375" spans="1:16" s="5" customFormat="1">
      <c r="A375" s="11"/>
      <c r="B375" s="77">
        <v>300</v>
      </c>
      <c r="C375" s="73">
        <v>5715200</v>
      </c>
      <c r="D375" s="11" t="s">
        <v>356</v>
      </c>
      <c r="E375" s="172">
        <v>902588</v>
      </c>
      <c r="F375" s="192">
        <v>918685</v>
      </c>
      <c r="G375" s="148">
        <v>918685</v>
      </c>
      <c r="H375" s="140">
        <f t="shared" si="127"/>
        <v>0</v>
      </c>
      <c r="I375" s="180">
        <f t="shared" si="128"/>
        <v>0</v>
      </c>
      <c r="J375" s="200">
        <v>918685</v>
      </c>
      <c r="K375" s="200">
        <f t="shared" si="129"/>
        <v>0</v>
      </c>
      <c r="L375" s="215"/>
      <c r="M375" s="215">
        <f t="shared" si="131"/>
        <v>918685</v>
      </c>
      <c r="N375" s="204">
        <v>918685</v>
      </c>
      <c r="O375" s="205">
        <f t="shared" si="130"/>
        <v>0</v>
      </c>
      <c r="P375" s="212">
        <v>0</v>
      </c>
    </row>
    <row r="376" spans="1:16" s="5" customFormat="1">
      <c r="A376" s="11"/>
      <c r="B376" s="77">
        <v>300</v>
      </c>
      <c r="C376" s="85">
        <v>5715745</v>
      </c>
      <c r="D376" s="11" t="s">
        <v>185</v>
      </c>
      <c r="E376" s="169">
        <v>550013</v>
      </c>
      <c r="F376" s="192">
        <v>530413</v>
      </c>
      <c r="G376" s="148">
        <v>599956</v>
      </c>
      <c r="H376" s="140">
        <f t="shared" si="127"/>
        <v>0.13111103988778555</v>
      </c>
      <c r="I376" s="180">
        <f t="shared" si="128"/>
        <v>69543</v>
      </c>
      <c r="J376" s="200">
        <v>599956</v>
      </c>
      <c r="K376" s="200">
        <f t="shared" si="129"/>
        <v>0</v>
      </c>
      <c r="L376" s="215"/>
      <c r="M376" s="215">
        <f t="shared" si="131"/>
        <v>599956</v>
      </c>
      <c r="N376" s="204">
        <v>599956</v>
      </c>
      <c r="O376" s="205">
        <f t="shared" si="130"/>
        <v>0</v>
      </c>
      <c r="P376" s="212">
        <v>0</v>
      </c>
    </row>
    <row r="377" spans="1:16" s="5" customFormat="1">
      <c r="A377" s="11"/>
      <c r="B377" s="110">
        <v>300</v>
      </c>
      <c r="C377" s="85">
        <v>5715740</v>
      </c>
      <c r="D377" s="11" t="s">
        <v>357</v>
      </c>
      <c r="E377" s="172">
        <v>47407.5</v>
      </c>
      <c r="F377" s="192">
        <v>52463</v>
      </c>
      <c r="G377" s="248">
        <v>54300</v>
      </c>
      <c r="H377" s="140">
        <f t="shared" si="127"/>
        <v>3.5015153536778303E-2</v>
      </c>
      <c r="I377" s="180">
        <f t="shared" si="128"/>
        <v>1837</v>
      </c>
      <c r="J377" s="246">
        <v>54300</v>
      </c>
      <c r="K377" s="200">
        <f t="shared" si="129"/>
        <v>0</v>
      </c>
      <c r="L377" s="215"/>
      <c r="M377" s="215">
        <f t="shared" si="131"/>
        <v>54300</v>
      </c>
      <c r="N377" s="204">
        <v>54300</v>
      </c>
      <c r="O377" s="205">
        <f t="shared" si="130"/>
        <v>0</v>
      </c>
      <c r="P377" s="212">
        <v>0</v>
      </c>
    </row>
    <row r="378" spans="1:16" s="11" customFormat="1">
      <c r="B378" s="110">
        <v>300</v>
      </c>
      <c r="C378" s="111">
        <v>5715740</v>
      </c>
      <c r="D378" s="110" t="s">
        <v>358</v>
      </c>
      <c r="E378" s="172">
        <v>69115.199999999997</v>
      </c>
      <c r="F378" s="192">
        <v>69071</v>
      </c>
      <c r="G378" s="248">
        <v>71500</v>
      </c>
      <c r="H378" s="140">
        <f t="shared" si="127"/>
        <v>3.5166712513211046E-2</v>
      </c>
      <c r="I378" s="180">
        <f t="shared" si="128"/>
        <v>2429</v>
      </c>
      <c r="J378" s="246">
        <v>71500</v>
      </c>
      <c r="K378" s="200">
        <f t="shared" si="129"/>
        <v>0</v>
      </c>
      <c r="L378" s="215"/>
      <c r="M378" s="215">
        <f t="shared" si="131"/>
        <v>71500</v>
      </c>
      <c r="N378" s="204">
        <v>71500</v>
      </c>
      <c r="O378" s="205">
        <f t="shared" si="130"/>
        <v>0</v>
      </c>
      <c r="P378" s="212">
        <v>0</v>
      </c>
    </row>
    <row r="379" spans="1:16" s="11" customFormat="1">
      <c r="B379" s="11">
        <v>300</v>
      </c>
      <c r="C379" s="73">
        <v>5605600</v>
      </c>
      <c r="D379" s="11" t="s">
        <v>312</v>
      </c>
      <c r="E379" s="168">
        <v>2684465</v>
      </c>
      <c r="F379" s="191">
        <v>2552594</v>
      </c>
      <c r="G379" s="147">
        <v>2694331</v>
      </c>
      <c r="H379" s="140">
        <f t="shared" si="127"/>
        <v>5.552665249546148E-2</v>
      </c>
      <c r="I379" s="180">
        <f t="shared" si="128"/>
        <v>141737</v>
      </c>
      <c r="J379" s="200">
        <v>2694331</v>
      </c>
      <c r="K379" s="200">
        <f t="shared" si="129"/>
        <v>0</v>
      </c>
      <c r="L379" s="215"/>
      <c r="M379" s="215">
        <f t="shared" si="131"/>
        <v>2694331</v>
      </c>
      <c r="N379" s="204">
        <v>2694331</v>
      </c>
      <c r="O379" s="205">
        <f t="shared" si="130"/>
        <v>0</v>
      </c>
      <c r="P379" s="232">
        <v>0</v>
      </c>
    </row>
    <row r="380" spans="1:16" s="11" customFormat="1">
      <c r="B380" s="11">
        <v>301</v>
      </c>
      <c r="C380" s="73">
        <v>5605600</v>
      </c>
      <c r="D380" s="11" t="s">
        <v>354</v>
      </c>
      <c r="E380" s="168">
        <v>805960</v>
      </c>
      <c r="F380" s="191">
        <v>991871</v>
      </c>
      <c r="G380" s="147">
        <v>969035</v>
      </c>
      <c r="H380" s="140">
        <f t="shared" si="127"/>
        <v>-2.3023155228855365E-2</v>
      </c>
      <c r="I380" s="180">
        <f t="shared" si="128"/>
        <v>-22836</v>
      </c>
      <c r="J380" s="200">
        <v>969035</v>
      </c>
      <c r="K380" s="200">
        <f t="shared" si="129"/>
        <v>0</v>
      </c>
      <c r="L380" s="215"/>
      <c r="M380" s="215">
        <f t="shared" si="131"/>
        <v>969035</v>
      </c>
      <c r="N380" s="204">
        <v>969035</v>
      </c>
      <c r="O380" s="205">
        <f t="shared" si="130"/>
        <v>0</v>
      </c>
      <c r="P380" s="232">
        <v>0</v>
      </c>
    </row>
    <row r="381" spans="1:16" s="11" customFormat="1">
      <c r="B381" s="11">
        <v>308</v>
      </c>
      <c r="C381" s="73">
        <v>5605600</v>
      </c>
      <c r="D381" s="11" t="s">
        <v>314</v>
      </c>
      <c r="E381" s="168">
        <v>26587</v>
      </c>
      <c r="F381" s="191">
        <v>72451</v>
      </c>
      <c r="G381" s="147">
        <v>137949.9</v>
      </c>
      <c r="H381" s="140">
        <f t="shared" si="127"/>
        <v>0.90404411257263517</v>
      </c>
      <c r="I381" s="180">
        <f t="shared" si="128"/>
        <v>65498.899999999994</v>
      </c>
      <c r="J381" s="200">
        <v>137949.9</v>
      </c>
      <c r="K381" s="200">
        <f t="shared" si="129"/>
        <v>0</v>
      </c>
      <c r="L381" s="215"/>
      <c r="M381" s="215">
        <f t="shared" si="131"/>
        <v>137949.9</v>
      </c>
      <c r="N381" s="204">
        <v>137950</v>
      </c>
      <c r="O381" s="205">
        <f t="shared" si="130"/>
        <v>7.249008517282055E-7</v>
      </c>
      <c r="P381" s="232">
        <v>0</v>
      </c>
    </row>
    <row r="382" spans="1:16" s="5" customFormat="1">
      <c r="A382" s="11"/>
      <c r="B382" s="11">
        <v>309</v>
      </c>
      <c r="C382" s="73" t="s">
        <v>400</v>
      </c>
      <c r="D382" s="11" t="s">
        <v>419</v>
      </c>
      <c r="E382" s="168">
        <v>153195</v>
      </c>
      <c r="F382" s="191">
        <v>145333</v>
      </c>
      <c r="G382" s="147">
        <v>110582</v>
      </c>
      <c r="H382" s="140">
        <f t="shared" si="127"/>
        <v>-0.23911293374526088</v>
      </c>
      <c r="I382" s="180">
        <f t="shared" si="128"/>
        <v>-34751</v>
      </c>
      <c r="J382" s="200">
        <v>110582</v>
      </c>
      <c r="K382" s="200">
        <f t="shared" si="129"/>
        <v>0</v>
      </c>
      <c r="L382" s="215"/>
      <c r="M382" s="215">
        <f t="shared" si="131"/>
        <v>110582</v>
      </c>
      <c r="N382" s="204">
        <v>110582</v>
      </c>
      <c r="O382" s="205">
        <f t="shared" si="130"/>
        <v>0</v>
      </c>
      <c r="P382" s="232"/>
    </row>
    <row r="383" spans="1:16" s="5" customFormat="1">
      <c r="A383" s="11"/>
      <c r="B383" s="110"/>
      <c r="C383" s="111"/>
      <c r="D383" s="110" t="s">
        <v>313</v>
      </c>
      <c r="E383" s="169"/>
      <c r="F383" s="192"/>
      <c r="G383" s="148"/>
      <c r="H383" s="140" t="e">
        <f t="shared" si="127"/>
        <v>#DIV/0!</v>
      </c>
      <c r="I383" s="180"/>
      <c r="J383" s="200"/>
      <c r="K383" s="200">
        <f t="shared" si="129"/>
        <v>0</v>
      </c>
      <c r="L383" s="215"/>
      <c r="M383" s="215">
        <f t="shared" si="131"/>
        <v>0</v>
      </c>
      <c r="N383" s="204"/>
      <c r="O383" s="205">
        <f t="shared" si="130"/>
        <v>0</v>
      </c>
      <c r="P383" s="212">
        <v>0</v>
      </c>
    </row>
    <row r="384" spans="1:16" s="5" customFormat="1">
      <c r="C384" s="111"/>
      <c r="D384" s="110"/>
      <c r="E384" s="169"/>
      <c r="F384" s="192"/>
      <c r="G384" s="148"/>
      <c r="H384" s="140" t="e">
        <f t="shared" si="127"/>
        <v>#DIV/0!</v>
      </c>
      <c r="I384" s="180"/>
      <c r="J384" s="200"/>
      <c r="K384" s="200">
        <f t="shared" si="129"/>
        <v>0</v>
      </c>
      <c r="L384" s="215"/>
      <c r="M384" s="215">
        <f t="shared" si="131"/>
        <v>0</v>
      </c>
      <c r="N384" s="204"/>
      <c r="O384" s="206">
        <f t="shared" si="130"/>
        <v>0</v>
      </c>
      <c r="P384" s="212"/>
    </row>
    <row r="385" spans="1:16" s="5" customFormat="1">
      <c r="A385" s="11" t="s">
        <v>368</v>
      </c>
      <c r="B385" s="108" t="s">
        <v>3</v>
      </c>
      <c r="C385" s="109" t="s">
        <v>126</v>
      </c>
      <c r="D385" s="108"/>
      <c r="E385" s="170">
        <f>SUM(E372:E382)</f>
        <v>13326566.699999999</v>
      </c>
      <c r="F385" s="194">
        <f>SUM(F372:F382)</f>
        <v>13540757</v>
      </c>
      <c r="G385" s="154">
        <f>SUM(G372:G382)</f>
        <v>14093357.9</v>
      </c>
      <c r="H385" s="141">
        <f t="shared" si="127"/>
        <v>4.0810192517301683E-2</v>
      </c>
      <c r="I385" s="181">
        <f>G385-F385</f>
        <v>552600.90000000037</v>
      </c>
      <c r="J385" s="201">
        <f>SUM(J372:J383)</f>
        <v>13970734.9</v>
      </c>
      <c r="K385" s="201">
        <f>SUM(K372:K384)</f>
        <v>-122623</v>
      </c>
      <c r="L385" s="216"/>
      <c r="M385" s="216">
        <f>SUM(M372:M384)</f>
        <v>14093357.9</v>
      </c>
      <c r="N385" s="233">
        <f>SUM(N372:N384)</f>
        <v>13970749</v>
      </c>
      <c r="O385" s="208">
        <f t="shared" si="130"/>
        <v>-8.6997648729264417E-3</v>
      </c>
      <c r="P385" s="213">
        <f>SUM(P372:P383)</f>
        <v>0</v>
      </c>
    </row>
    <row r="386" spans="1:16" s="5" customFormat="1">
      <c r="A386" s="11"/>
      <c r="C386" s="74"/>
      <c r="E386" s="169"/>
      <c r="F386" s="192"/>
      <c r="G386" s="148"/>
      <c r="H386" s="140"/>
      <c r="I386" s="180"/>
      <c r="J386" s="200"/>
      <c r="K386" s="200"/>
      <c r="L386" s="215"/>
      <c r="M386" s="215"/>
      <c r="N386" s="204"/>
      <c r="O386" s="206"/>
      <c r="P386" s="212"/>
    </row>
    <row r="387" spans="1:16" s="5" customFormat="1">
      <c r="A387" s="11"/>
      <c r="B387" s="108">
        <v>420</v>
      </c>
      <c r="C387" s="109" t="s">
        <v>196</v>
      </c>
      <c r="D387" s="108"/>
      <c r="E387" s="170"/>
      <c r="F387" s="193"/>
      <c r="G387" s="149"/>
      <c r="H387" s="142"/>
      <c r="I387" s="142"/>
      <c r="J387" s="228"/>
      <c r="K387" s="228"/>
      <c r="L387" s="229"/>
      <c r="M387" s="229"/>
      <c r="N387" s="233"/>
      <c r="O387" s="208"/>
      <c r="P387" s="213"/>
    </row>
    <row r="388" spans="1:16" s="5" customFormat="1">
      <c r="A388" s="11"/>
      <c r="B388" s="110">
        <v>420</v>
      </c>
      <c r="C388" s="251">
        <v>5105111</v>
      </c>
      <c r="D388" s="252" t="s">
        <v>103</v>
      </c>
      <c r="E388" s="253">
        <v>65895</v>
      </c>
      <c r="F388" s="254">
        <v>67213</v>
      </c>
      <c r="G388" s="255">
        <v>70573</v>
      </c>
      <c r="H388" s="256">
        <f t="shared" ref="H388:H424" si="132">(G388-F388)/F388</f>
        <v>4.9990329251781651E-2</v>
      </c>
      <c r="I388" s="257">
        <f t="shared" ref="I388:I422" si="133">G388-F388</f>
        <v>3360</v>
      </c>
      <c r="J388" s="250">
        <v>67213</v>
      </c>
      <c r="K388" s="250">
        <f t="shared" ref="K388:K423" si="134">J388-G388</f>
        <v>-3360</v>
      </c>
      <c r="L388" s="258"/>
      <c r="M388" s="258">
        <f>G388-L388</f>
        <v>70573</v>
      </c>
      <c r="N388" s="259">
        <v>68221</v>
      </c>
      <c r="O388" s="260">
        <f t="shared" ref="O388:O424" si="135">IF(G388=0,0,(N388-G388)/G388)</f>
        <v>-3.3327193119181558E-2</v>
      </c>
      <c r="P388" s="261">
        <v>0</v>
      </c>
    </row>
    <row r="389" spans="1:16" s="5" customFormat="1">
      <c r="A389" s="11"/>
      <c r="B389" s="110">
        <v>420</v>
      </c>
      <c r="C389" s="111"/>
      <c r="D389" s="110" t="s">
        <v>39</v>
      </c>
      <c r="E389" s="169">
        <v>0</v>
      </c>
      <c r="F389" s="192">
        <v>9000</v>
      </c>
      <c r="G389" s="148">
        <v>9000</v>
      </c>
      <c r="H389" s="140">
        <f t="shared" si="132"/>
        <v>0</v>
      </c>
      <c r="I389" s="180">
        <f t="shared" si="133"/>
        <v>0</v>
      </c>
      <c r="J389" s="200">
        <v>9000</v>
      </c>
      <c r="K389" s="200">
        <f t="shared" si="134"/>
        <v>0</v>
      </c>
      <c r="L389" s="215"/>
      <c r="M389" s="215">
        <f t="shared" ref="M389:M423" si="136">G389-L389</f>
        <v>9000</v>
      </c>
      <c r="N389" s="204">
        <v>9000</v>
      </c>
      <c r="O389" s="205">
        <f t="shared" si="135"/>
        <v>0</v>
      </c>
      <c r="P389" s="212">
        <v>0</v>
      </c>
    </row>
    <row r="390" spans="1:16" s="5" customFormat="1">
      <c r="A390" s="11"/>
      <c r="B390" s="110">
        <v>420</v>
      </c>
      <c r="C390" s="111">
        <v>5105110</v>
      </c>
      <c r="D390" s="110" t="s">
        <v>87</v>
      </c>
      <c r="E390" s="169">
        <v>458188</v>
      </c>
      <c r="F390" s="192">
        <v>456178</v>
      </c>
      <c r="G390" s="148">
        <v>373546</v>
      </c>
      <c r="H390" s="140">
        <f t="shared" si="132"/>
        <v>-0.18113981822884925</v>
      </c>
      <c r="I390" s="180">
        <f t="shared" si="133"/>
        <v>-82632</v>
      </c>
      <c r="J390" s="200">
        <v>373546</v>
      </c>
      <c r="K390" s="200">
        <f t="shared" si="134"/>
        <v>0</v>
      </c>
      <c r="L390" s="215"/>
      <c r="M390" s="215">
        <f t="shared" si="136"/>
        <v>373546</v>
      </c>
      <c r="N390" s="204">
        <v>373546</v>
      </c>
      <c r="O390" s="205">
        <f t="shared" si="135"/>
        <v>0</v>
      </c>
      <c r="P390" s="212">
        <v>0</v>
      </c>
    </row>
    <row r="391" spans="1:16" s="5" customFormat="1">
      <c r="A391" s="11"/>
      <c r="B391" s="110">
        <v>420</v>
      </c>
      <c r="C391" s="111"/>
      <c r="D391" s="110" t="s">
        <v>127</v>
      </c>
      <c r="E391" s="169">
        <v>0</v>
      </c>
      <c r="F391" s="192">
        <v>0</v>
      </c>
      <c r="G391" s="148">
        <v>0</v>
      </c>
      <c r="H391" s="140" t="e">
        <f t="shared" si="132"/>
        <v>#DIV/0!</v>
      </c>
      <c r="I391" s="180">
        <f t="shared" si="133"/>
        <v>0</v>
      </c>
      <c r="J391" s="200">
        <v>0</v>
      </c>
      <c r="K391" s="200">
        <f t="shared" si="134"/>
        <v>0</v>
      </c>
      <c r="L391" s="215"/>
      <c r="M391" s="215">
        <f t="shared" si="136"/>
        <v>0</v>
      </c>
      <c r="N391" s="204"/>
      <c r="O391" s="205">
        <f t="shared" si="135"/>
        <v>0</v>
      </c>
      <c r="P391" s="212">
        <v>0</v>
      </c>
    </row>
    <row r="392" spans="1:16" s="5" customFormat="1">
      <c r="A392" s="11"/>
      <c r="B392" s="110">
        <v>420</v>
      </c>
      <c r="C392" s="111"/>
      <c r="D392" s="110" t="s">
        <v>446</v>
      </c>
      <c r="E392" s="169">
        <v>0</v>
      </c>
      <c r="F392" s="192">
        <v>0</v>
      </c>
      <c r="G392" s="148">
        <v>68537</v>
      </c>
      <c r="H392" s="140" t="e">
        <f t="shared" si="132"/>
        <v>#DIV/0!</v>
      </c>
      <c r="I392" s="180">
        <f t="shared" si="133"/>
        <v>68537</v>
      </c>
      <c r="J392" s="200">
        <v>68537</v>
      </c>
      <c r="K392" s="200">
        <f t="shared" si="134"/>
        <v>0</v>
      </c>
      <c r="L392" s="215"/>
      <c r="M392" s="215">
        <f t="shared" si="136"/>
        <v>68537</v>
      </c>
      <c r="N392" s="204">
        <v>68537</v>
      </c>
      <c r="O392" s="205">
        <f t="shared" si="135"/>
        <v>0</v>
      </c>
      <c r="P392" s="212">
        <v>0</v>
      </c>
    </row>
    <row r="393" spans="1:16" s="5" customFormat="1">
      <c r="A393" s="11"/>
      <c r="B393" s="110">
        <v>420</v>
      </c>
      <c r="C393" s="111"/>
      <c r="D393" s="110" t="s">
        <v>128</v>
      </c>
      <c r="E393" s="169">
        <v>0</v>
      </c>
      <c r="F393" s="192">
        <v>0</v>
      </c>
      <c r="G393" s="148">
        <v>26641</v>
      </c>
      <c r="H393" s="140" t="e">
        <f t="shared" si="132"/>
        <v>#DIV/0!</v>
      </c>
      <c r="I393" s="180">
        <f t="shared" si="133"/>
        <v>26641</v>
      </c>
      <c r="J393" s="200">
        <v>26641</v>
      </c>
      <c r="K393" s="200">
        <f t="shared" si="134"/>
        <v>0</v>
      </c>
      <c r="L393" s="215"/>
      <c r="M393" s="215">
        <f t="shared" si="136"/>
        <v>26641</v>
      </c>
      <c r="N393" s="204">
        <v>26641</v>
      </c>
      <c r="O393" s="205">
        <f t="shared" si="135"/>
        <v>0</v>
      </c>
      <c r="P393" s="212">
        <v>0</v>
      </c>
    </row>
    <row r="394" spans="1:16" s="5" customFormat="1">
      <c r="A394" s="11"/>
      <c r="B394" s="110">
        <v>420</v>
      </c>
      <c r="C394" s="111"/>
      <c r="D394" s="110" t="s">
        <v>14</v>
      </c>
      <c r="E394" s="169">
        <v>0</v>
      </c>
      <c r="F394" s="192">
        <v>0</v>
      </c>
      <c r="G394" s="148">
        <v>32148</v>
      </c>
      <c r="H394" s="140" t="e">
        <f t="shared" si="132"/>
        <v>#DIV/0!</v>
      </c>
      <c r="I394" s="180">
        <f t="shared" si="133"/>
        <v>32148</v>
      </c>
      <c r="J394" s="200">
        <v>16000</v>
      </c>
      <c r="K394" s="200">
        <f t="shared" si="134"/>
        <v>-16148</v>
      </c>
      <c r="L394" s="215"/>
      <c r="M394" s="215">
        <f t="shared" si="136"/>
        <v>32148</v>
      </c>
      <c r="N394" s="204">
        <v>16000</v>
      </c>
      <c r="O394" s="205">
        <f t="shared" si="135"/>
        <v>-0.50230185392559412</v>
      </c>
      <c r="P394" s="212">
        <v>0</v>
      </c>
    </row>
    <row r="395" spans="1:16" s="5" customFormat="1">
      <c r="A395" s="11"/>
      <c r="B395" s="110">
        <v>420</v>
      </c>
      <c r="C395" s="111"/>
      <c r="D395" s="110" t="s">
        <v>15</v>
      </c>
      <c r="E395" s="169">
        <v>0</v>
      </c>
      <c r="F395" s="192">
        <v>0</v>
      </c>
      <c r="G395" s="148">
        <v>15000</v>
      </c>
      <c r="H395" s="140" t="e">
        <f t="shared" si="132"/>
        <v>#DIV/0!</v>
      </c>
      <c r="I395" s="180">
        <f t="shared" si="133"/>
        <v>15000</v>
      </c>
      <c r="J395" s="200">
        <v>10000</v>
      </c>
      <c r="K395" s="200">
        <f t="shared" si="134"/>
        <v>-5000</v>
      </c>
      <c r="L395" s="215"/>
      <c r="M395" s="215">
        <f t="shared" si="136"/>
        <v>15000</v>
      </c>
      <c r="N395" s="204">
        <v>10000</v>
      </c>
      <c r="O395" s="205">
        <f t="shared" si="135"/>
        <v>-0.33333333333333331</v>
      </c>
      <c r="P395" s="212">
        <v>0</v>
      </c>
    </row>
    <row r="396" spans="1:16" s="5" customFormat="1">
      <c r="A396" s="11"/>
      <c r="B396" s="110">
        <v>420</v>
      </c>
      <c r="C396" s="111">
        <v>5705156</v>
      </c>
      <c r="D396" s="110" t="s">
        <v>199</v>
      </c>
      <c r="E396" s="169">
        <v>18000</v>
      </c>
      <c r="F396" s="192">
        <v>21115</v>
      </c>
      <c r="G396" s="148">
        <v>21355</v>
      </c>
      <c r="H396" s="140">
        <f t="shared" si="132"/>
        <v>1.1366327255505565E-2</v>
      </c>
      <c r="I396" s="180">
        <f t="shared" si="133"/>
        <v>240</v>
      </c>
      <c r="J396" s="200">
        <v>21355</v>
      </c>
      <c r="K396" s="200">
        <f t="shared" si="134"/>
        <v>0</v>
      </c>
      <c r="L396" s="215"/>
      <c r="M396" s="215">
        <f t="shared" si="136"/>
        <v>21355</v>
      </c>
      <c r="N396" s="204">
        <v>21355</v>
      </c>
      <c r="O396" s="205">
        <f t="shared" si="135"/>
        <v>0</v>
      </c>
      <c r="P396" s="212">
        <v>0</v>
      </c>
    </row>
    <row r="397" spans="1:16" s="5" customFormat="1">
      <c r="A397" s="11"/>
      <c r="B397" s="110">
        <v>420</v>
      </c>
      <c r="C397" s="111"/>
      <c r="D397" s="110" t="s">
        <v>88</v>
      </c>
      <c r="E397" s="169">
        <v>0</v>
      </c>
      <c r="F397" s="192">
        <v>0</v>
      </c>
      <c r="G397" s="148">
        <v>0</v>
      </c>
      <c r="H397" s="140" t="e">
        <f t="shared" si="132"/>
        <v>#DIV/0!</v>
      </c>
      <c r="I397" s="180">
        <f t="shared" si="133"/>
        <v>0</v>
      </c>
      <c r="J397" s="200">
        <v>0</v>
      </c>
      <c r="K397" s="200">
        <f t="shared" si="134"/>
        <v>0</v>
      </c>
      <c r="L397" s="215"/>
      <c r="M397" s="215">
        <f t="shared" si="136"/>
        <v>0</v>
      </c>
      <c r="N397" s="204">
        <v>0</v>
      </c>
      <c r="O397" s="205">
        <f t="shared" si="135"/>
        <v>0</v>
      </c>
      <c r="P397" s="212">
        <v>0</v>
      </c>
    </row>
    <row r="398" spans="1:16" s="5" customFormat="1">
      <c r="A398" s="11"/>
      <c r="B398" s="110">
        <v>420</v>
      </c>
      <c r="C398" s="111"/>
      <c r="D398" s="110" t="s">
        <v>63</v>
      </c>
      <c r="E398" s="169">
        <v>0</v>
      </c>
      <c r="F398" s="192">
        <v>0</v>
      </c>
      <c r="G398" s="148">
        <v>0</v>
      </c>
      <c r="H398" s="140" t="e">
        <f t="shared" si="132"/>
        <v>#DIV/0!</v>
      </c>
      <c r="I398" s="180">
        <f t="shared" si="133"/>
        <v>0</v>
      </c>
      <c r="J398" s="200">
        <v>0</v>
      </c>
      <c r="K398" s="200">
        <f t="shared" si="134"/>
        <v>0</v>
      </c>
      <c r="L398" s="215"/>
      <c r="M398" s="215">
        <f t="shared" si="136"/>
        <v>0</v>
      </c>
      <c r="N398" s="204">
        <v>0</v>
      </c>
      <c r="O398" s="205">
        <f t="shared" si="135"/>
        <v>0</v>
      </c>
      <c r="P398" s="212">
        <v>0</v>
      </c>
    </row>
    <row r="399" spans="1:16" s="5" customFormat="1">
      <c r="A399" s="11"/>
      <c r="B399" s="110">
        <v>420</v>
      </c>
      <c r="C399" s="111">
        <v>5705244</v>
      </c>
      <c r="D399" s="110" t="s">
        <v>64</v>
      </c>
      <c r="E399" s="169">
        <v>18500</v>
      </c>
      <c r="F399" s="192">
        <v>29500</v>
      </c>
      <c r="G399" s="148">
        <v>30000</v>
      </c>
      <c r="H399" s="140">
        <f t="shared" si="132"/>
        <v>1.6949152542372881E-2</v>
      </c>
      <c r="I399" s="180">
        <f t="shared" si="133"/>
        <v>500</v>
      </c>
      <c r="J399" s="200">
        <v>30000</v>
      </c>
      <c r="K399" s="200">
        <f t="shared" si="134"/>
        <v>0</v>
      </c>
      <c r="L399" s="215"/>
      <c r="M399" s="215">
        <f t="shared" si="136"/>
        <v>30000</v>
      </c>
      <c r="N399" s="204">
        <v>30000</v>
      </c>
      <c r="O399" s="205">
        <f t="shared" si="135"/>
        <v>0</v>
      </c>
      <c r="P399" s="212">
        <v>0</v>
      </c>
    </row>
    <row r="400" spans="1:16" s="5" customFormat="1">
      <c r="A400" s="11"/>
      <c r="B400" s="110">
        <v>420</v>
      </c>
      <c r="C400" s="111">
        <v>5705242</v>
      </c>
      <c r="D400" s="110" t="s">
        <v>97</v>
      </c>
      <c r="E400" s="169">
        <v>51500</v>
      </c>
      <c r="F400" s="192">
        <v>60000</v>
      </c>
      <c r="G400" s="148">
        <v>60000</v>
      </c>
      <c r="H400" s="140">
        <f t="shared" si="132"/>
        <v>0</v>
      </c>
      <c r="I400" s="180">
        <f t="shared" si="133"/>
        <v>0</v>
      </c>
      <c r="J400" s="200">
        <v>60000</v>
      </c>
      <c r="K400" s="200">
        <f t="shared" si="134"/>
        <v>0</v>
      </c>
      <c r="L400" s="215"/>
      <c r="M400" s="215">
        <f t="shared" si="136"/>
        <v>60000</v>
      </c>
      <c r="N400" s="204">
        <v>60000</v>
      </c>
      <c r="O400" s="205">
        <f t="shared" si="135"/>
        <v>0</v>
      </c>
      <c r="P400" s="212">
        <v>0</v>
      </c>
    </row>
    <row r="401" spans="1:16" s="5" customFormat="1">
      <c r="A401" s="11"/>
      <c r="B401" s="110">
        <v>420</v>
      </c>
      <c r="C401" s="111">
        <v>5705242</v>
      </c>
      <c r="D401" s="110" t="s">
        <v>98</v>
      </c>
      <c r="E401" s="169">
        <v>1000</v>
      </c>
      <c r="F401" s="192">
        <v>0</v>
      </c>
      <c r="G401" s="148">
        <v>0</v>
      </c>
      <c r="H401" s="140" t="e">
        <f t="shared" si="132"/>
        <v>#DIV/0!</v>
      </c>
      <c r="I401" s="180">
        <f t="shared" si="133"/>
        <v>0</v>
      </c>
      <c r="J401" s="200">
        <v>0</v>
      </c>
      <c r="K401" s="200">
        <f t="shared" si="134"/>
        <v>0</v>
      </c>
      <c r="L401" s="215"/>
      <c r="M401" s="215">
        <f t="shared" si="136"/>
        <v>0</v>
      </c>
      <c r="N401" s="204">
        <v>0</v>
      </c>
      <c r="O401" s="205">
        <f t="shared" si="135"/>
        <v>0</v>
      </c>
      <c r="P401" s="212">
        <v>0</v>
      </c>
    </row>
    <row r="402" spans="1:16" s="5" customFormat="1">
      <c r="A402" s="11"/>
      <c r="B402" s="110">
        <v>420</v>
      </c>
      <c r="C402" s="111">
        <v>5705531</v>
      </c>
      <c r="D402" s="110" t="s">
        <v>129</v>
      </c>
      <c r="E402" s="169">
        <v>13000</v>
      </c>
      <c r="F402" s="192">
        <v>0</v>
      </c>
      <c r="G402" s="148">
        <v>0</v>
      </c>
      <c r="H402" s="140" t="e">
        <f t="shared" si="132"/>
        <v>#DIV/0!</v>
      </c>
      <c r="I402" s="180">
        <f t="shared" si="133"/>
        <v>0</v>
      </c>
      <c r="J402" s="200">
        <v>0</v>
      </c>
      <c r="K402" s="200">
        <f t="shared" si="134"/>
        <v>0</v>
      </c>
      <c r="L402" s="215"/>
      <c r="M402" s="215">
        <f t="shared" si="136"/>
        <v>0</v>
      </c>
      <c r="N402" s="204">
        <v>0</v>
      </c>
      <c r="O402" s="205">
        <f t="shared" si="135"/>
        <v>0</v>
      </c>
      <c r="P402" s="212">
        <v>0</v>
      </c>
    </row>
    <row r="403" spans="1:16" s="5" customFormat="1">
      <c r="A403" s="11"/>
      <c r="B403" s="110">
        <v>420</v>
      </c>
      <c r="C403" s="111">
        <v>5705248</v>
      </c>
      <c r="D403" s="110" t="s">
        <v>337</v>
      </c>
      <c r="E403" s="169">
        <v>67000</v>
      </c>
      <c r="F403" s="192">
        <v>69680</v>
      </c>
      <c r="G403" s="148">
        <v>75000</v>
      </c>
      <c r="H403" s="140">
        <f t="shared" si="132"/>
        <v>7.6349024110218142E-2</v>
      </c>
      <c r="I403" s="180">
        <f t="shared" si="133"/>
        <v>5320</v>
      </c>
      <c r="J403" s="200">
        <v>75000</v>
      </c>
      <c r="K403" s="200">
        <f t="shared" si="134"/>
        <v>0</v>
      </c>
      <c r="L403" s="215"/>
      <c r="M403" s="215">
        <f t="shared" si="136"/>
        <v>75000</v>
      </c>
      <c r="N403" s="204">
        <v>75000</v>
      </c>
      <c r="O403" s="205">
        <f t="shared" si="135"/>
        <v>0</v>
      </c>
      <c r="P403" s="212">
        <v>0</v>
      </c>
    </row>
    <row r="404" spans="1:16" s="7" customFormat="1">
      <c r="A404" s="11"/>
      <c r="B404" s="110">
        <v>420</v>
      </c>
      <c r="C404" s="111">
        <v>5705244</v>
      </c>
      <c r="D404" s="110" t="s">
        <v>130</v>
      </c>
      <c r="E404" s="169">
        <v>2000</v>
      </c>
      <c r="F404" s="192">
        <v>0</v>
      </c>
      <c r="G404" s="148">
        <v>0</v>
      </c>
      <c r="H404" s="140" t="e">
        <f t="shared" si="132"/>
        <v>#DIV/0!</v>
      </c>
      <c r="I404" s="180">
        <f t="shared" si="133"/>
        <v>0</v>
      </c>
      <c r="J404" s="200">
        <v>0</v>
      </c>
      <c r="K404" s="200">
        <f t="shared" si="134"/>
        <v>0</v>
      </c>
      <c r="L404" s="215"/>
      <c r="M404" s="215">
        <f t="shared" si="136"/>
        <v>0</v>
      </c>
      <c r="N404" s="204">
        <v>0</v>
      </c>
      <c r="O404" s="205">
        <f t="shared" si="135"/>
        <v>0</v>
      </c>
      <c r="P404" s="212">
        <v>0</v>
      </c>
    </row>
    <row r="405" spans="1:16" s="5" customFormat="1">
      <c r="A405" s="11"/>
      <c r="B405" s="110">
        <v>420</v>
      </c>
      <c r="C405" s="111">
        <v>5705292</v>
      </c>
      <c r="D405" s="110" t="s">
        <v>131</v>
      </c>
      <c r="E405" s="169">
        <v>56000</v>
      </c>
      <c r="F405" s="192">
        <v>63000</v>
      </c>
      <c r="G405" s="148">
        <v>63000</v>
      </c>
      <c r="H405" s="140">
        <f t="shared" si="132"/>
        <v>0</v>
      </c>
      <c r="I405" s="180">
        <f t="shared" si="133"/>
        <v>0</v>
      </c>
      <c r="J405" s="200">
        <v>63000</v>
      </c>
      <c r="K405" s="200">
        <f t="shared" si="134"/>
        <v>0</v>
      </c>
      <c r="L405" s="215"/>
      <c r="M405" s="215">
        <f t="shared" si="136"/>
        <v>63000</v>
      </c>
      <c r="N405" s="204">
        <v>63000</v>
      </c>
      <c r="O405" s="205">
        <f t="shared" si="135"/>
        <v>0</v>
      </c>
      <c r="P405" s="212">
        <v>0</v>
      </c>
    </row>
    <row r="406" spans="1:16" s="7" customFormat="1">
      <c r="A406" s="11"/>
      <c r="B406" s="110">
        <v>420</v>
      </c>
      <c r="C406" s="111"/>
      <c r="D406" s="110" t="s">
        <v>18</v>
      </c>
      <c r="E406" s="169">
        <v>0</v>
      </c>
      <c r="F406" s="192">
        <v>0</v>
      </c>
      <c r="G406" s="148">
        <v>0</v>
      </c>
      <c r="H406" s="140" t="e">
        <f t="shared" si="132"/>
        <v>#DIV/0!</v>
      </c>
      <c r="I406" s="180">
        <f t="shared" si="133"/>
        <v>0</v>
      </c>
      <c r="J406" s="200">
        <v>0</v>
      </c>
      <c r="K406" s="200">
        <f t="shared" si="134"/>
        <v>0</v>
      </c>
      <c r="L406" s="215"/>
      <c r="M406" s="215">
        <f t="shared" si="136"/>
        <v>0</v>
      </c>
      <c r="N406" s="204">
        <v>0</v>
      </c>
      <c r="O406" s="205">
        <f t="shared" si="135"/>
        <v>0</v>
      </c>
      <c r="P406" s="212">
        <v>0</v>
      </c>
    </row>
    <row r="407" spans="1:16" s="7" customFormat="1">
      <c r="A407" s="11"/>
      <c r="B407" s="110">
        <v>420</v>
      </c>
      <c r="C407" s="111">
        <v>5705420</v>
      </c>
      <c r="D407" s="110" t="s">
        <v>19</v>
      </c>
      <c r="E407" s="169">
        <v>1700</v>
      </c>
      <c r="F407" s="192">
        <v>0</v>
      </c>
      <c r="G407" s="148">
        <v>0</v>
      </c>
      <c r="H407" s="140" t="e">
        <f t="shared" si="132"/>
        <v>#DIV/0!</v>
      </c>
      <c r="I407" s="180">
        <f t="shared" si="133"/>
        <v>0</v>
      </c>
      <c r="J407" s="200">
        <v>0</v>
      </c>
      <c r="K407" s="200">
        <f t="shared" si="134"/>
        <v>0</v>
      </c>
      <c r="L407" s="215"/>
      <c r="M407" s="215">
        <f t="shared" si="136"/>
        <v>0</v>
      </c>
      <c r="N407" s="204">
        <v>0</v>
      </c>
      <c r="O407" s="205">
        <f t="shared" si="135"/>
        <v>0</v>
      </c>
      <c r="P407" s="212">
        <v>0</v>
      </c>
    </row>
    <row r="408" spans="1:16" s="5" customFormat="1">
      <c r="A408" s="11"/>
      <c r="B408" s="110">
        <v>420</v>
      </c>
      <c r="C408" s="111">
        <v>5705420</v>
      </c>
      <c r="D408" s="110" t="s">
        <v>20</v>
      </c>
      <c r="E408" s="169">
        <v>500</v>
      </c>
      <c r="F408" s="192">
        <v>0</v>
      </c>
      <c r="G408" s="148">
        <v>0</v>
      </c>
      <c r="H408" s="140" t="e">
        <f t="shared" si="132"/>
        <v>#DIV/0!</v>
      </c>
      <c r="I408" s="180">
        <f t="shared" si="133"/>
        <v>0</v>
      </c>
      <c r="J408" s="200">
        <v>0</v>
      </c>
      <c r="K408" s="200">
        <f t="shared" si="134"/>
        <v>0</v>
      </c>
      <c r="L408" s="215"/>
      <c r="M408" s="215">
        <f t="shared" si="136"/>
        <v>0</v>
      </c>
      <c r="N408" s="204">
        <v>0</v>
      </c>
      <c r="O408" s="205">
        <f t="shared" si="135"/>
        <v>0</v>
      </c>
      <c r="P408" s="212">
        <v>0</v>
      </c>
    </row>
    <row r="409" spans="1:16" s="5" customFormat="1">
      <c r="A409" s="11"/>
      <c r="B409" s="110">
        <v>420</v>
      </c>
      <c r="C409" s="111">
        <v>5705301</v>
      </c>
      <c r="D409" s="110" t="s">
        <v>132</v>
      </c>
      <c r="E409" s="169">
        <v>4500</v>
      </c>
      <c r="F409" s="192">
        <v>4500</v>
      </c>
      <c r="G409" s="148">
        <v>4500</v>
      </c>
      <c r="H409" s="140">
        <f t="shared" si="132"/>
        <v>0</v>
      </c>
      <c r="I409" s="180">
        <f t="shared" si="133"/>
        <v>0</v>
      </c>
      <c r="J409" s="200">
        <v>4500</v>
      </c>
      <c r="K409" s="200">
        <f t="shared" si="134"/>
        <v>0</v>
      </c>
      <c r="L409" s="215"/>
      <c r="M409" s="215">
        <f t="shared" si="136"/>
        <v>4500</v>
      </c>
      <c r="N409" s="204">
        <v>4500</v>
      </c>
      <c r="O409" s="205">
        <f t="shared" si="135"/>
        <v>0</v>
      </c>
      <c r="P409" s="212">
        <v>0</v>
      </c>
    </row>
    <row r="410" spans="1:16" s="7" customFormat="1">
      <c r="A410" s="11"/>
      <c r="B410" s="110">
        <v>420</v>
      </c>
      <c r="C410" s="111"/>
      <c r="D410" s="110" t="s">
        <v>21</v>
      </c>
      <c r="E410" s="169">
        <v>0</v>
      </c>
      <c r="F410" s="192">
        <v>0</v>
      </c>
      <c r="G410" s="148">
        <v>0</v>
      </c>
      <c r="H410" s="140" t="e">
        <f t="shared" si="132"/>
        <v>#DIV/0!</v>
      </c>
      <c r="I410" s="180">
        <f t="shared" si="133"/>
        <v>0</v>
      </c>
      <c r="J410" s="200">
        <v>0</v>
      </c>
      <c r="K410" s="200">
        <f t="shared" si="134"/>
        <v>0</v>
      </c>
      <c r="L410" s="215"/>
      <c r="M410" s="215">
        <f t="shared" si="136"/>
        <v>0</v>
      </c>
      <c r="N410" s="204">
        <v>0</v>
      </c>
      <c r="O410" s="205">
        <f t="shared" si="135"/>
        <v>0</v>
      </c>
      <c r="P410" s="212">
        <v>0</v>
      </c>
    </row>
    <row r="411" spans="1:16" s="5" customFormat="1">
      <c r="A411" s="11"/>
      <c r="B411" s="110">
        <v>420</v>
      </c>
      <c r="C411" s="111">
        <v>5705244</v>
      </c>
      <c r="D411" s="110" t="s">
        <v>279</v>
      </c>
      <c r="E411" s="169">
        <v>8000</v>
      </c>
      <c r="F411" s="192">
        <v>0</v>
      </c>
      <c r="G411" s="148">
        <v>0</v>
      </c>
      <c r="H411" s="140" t="e">
        <f t="shared" si="132"/>
        <v>#DIV/0!</v>
      </c>
      <c r="I411" s="180">
        <f t="shared" si="133"/>
        <v>0</v>
      </c>
      <c r="J411" s="200">
        <v>0</v>
      </c>
      <c r="K411" s="200">
        <f t="shared" si="134"/>
        <v>0</v>
      </c>
      <c r="L411" s="215"/>
      <c r="M411" s="215">
        <f t="shared" si="136"/>
        <v>0</v>
      </c>
      <c r="N411" s="204">
        <v>0</v>
      </c>
      <c r="O411" s="205">
        <f t="shared" si="135"/>
        <v>0</v>
      </c>
      <c r="P411" s="212">
        <v>0</v>
      </c>
    </row>
    <row r="412" spans="1:16" s="7" customFormat="1">
      <c r="A412" s="11"/>
      <c r="B412" s="110">
        <v>420</v>
      </c>
      <c r="C412" s="111">
        <v>5705420</v>
      </c>
      <c r="D412" s="110" t="s">
        <v>7</v>
      </c>
      <c r="E412" s="169">
        <v>4500</v>
      </c>
      <c r="F412" s="192">
        <v>6000</v>
      </c>
      <c r="G412" s="148">
        <v>6200</v>
      </c>
      <c r="H412" s="140">
        <f t="shared" si="132"/>
        <v>3.3333333333333333E-2</v>
      </c>
      <c r="I412" s="180">
        <f t="shared" si="133"/>
        <v>200</v>
      </c>
      <c r="J412" s="200">
        <v>6200</v>
      </c>
      <c r="K412" s="200">
        <f t="shared" si="134"/>
        <v>0</v>
      </c>
      <c r="L412" s="215"/>
      <c r="M412" s="215">
        <f t="shared" si="136"/>
        <v>6200</v>
      </c>
      <c r="N412" s="204">
        <v>6200</v>
      </c>
      <c r="O412" s="205">
        <f t="shared" si="135"/>
        <v>0</v>
      </c>
      <c r="P412" s="212">
        <v>0</v>
      </c>
    </row>
    <row r="413" spans="1:16" s="5" customFormat="1">
      <c r="A413" s="11"/>
      <c r="B413" s="110">
        <v>420</v>
      </c>
      <c r="C413" s="111">
        <v>5705242</v>
      </c>
      <c r="D413" s="110" t="s">
        <v>394</v>
      </c>
      <c r="E413" s="169">
        <v>6000</v>
      </c>
      <c r="F413" s="192">
        <v>0</v>
      </c>
      <c r="G413" s="148">
        <v>0</v>
      </c>
      <c r="H413" s="140" t="e">
        <f t="shared" si="132"/>
        <v>#DIV/0!</v>
      </c>
      <c r="I413" s="180">
        <f t="shared" si="133"/>
        <v>0</v>
      </c>
      <c r="J413" s="200">
        <v>0</v>
      </c>
      <c r="K413" s="200">
        <f t="shared" si="134"/>
        <v>0</v>
      </c>
      <c r="L413" s="215"/>
      <c r="M413" s="215">
        <f t="shared" si="136"/>
        <v>0</v>
      </c>
      <c r="N413" s="204">
        <v>0</v>
      </c>
      <c r="O413" s="205">
        <f t="shared" si="135"/>
        <v>0</v>
      </c>
      <c r="P413" s="212">
        <v>0</v>
      </c>
    </row>
    <row r="414" spans="1:16" s="5" customFormat="1">
      <c r="A414" s="11"/>
      <c r="B414" s="110">
        <v>420</v>
      </c>
      <c r="C414" s="111">
        <v>5705156</v>
      </c>
      <c r="D414" s="110" t="s">
        <v>133</v>
      </c>
      <c r="E414" s="169">
        <v>2500</v>
      </c>
      <c r="F414" s="192">
        <v>0</v>
      </c>
      <c r="G414" s="148">
        <v>0</v>
      </c>
      <c r="H414" s="140" t="e">
        <f t="shared" si="132"/>
        <v>#DIV/0!</v>
      </c>
      <c r="I414" s="180">
        <f t="shared" si="133"/>
        <v>0</v>
      </c>
      <c r="J414" s="200">
        <v>0</v>
      </c>
      <c r="K414" s="200">
        <f t="shared" si="134"/>
        <v>0</v>
      </c>
      <c r="L414" s="215"/>
      <c r="M414" s="215">
        <f t="shared" si="136"/>
        <v>0</v>
      </c>
      <c r="N414" s="204">
        <v>0</v>
      </c>
      <c r="O414" s="205">
        <f t="shared" si="135"/>
        <v>0</v>
      </c>
      <c r="P414" s="212">
        <v>0</v>
      </c>
    </row>
    <row r="415" spans="1:16" s="7" customFormat="1">
      <c r="A415" s="11"/>
      <c r="B415" s="110">
        <v>420</v>
      </c>
      <c r="C415" s="111">
        <v>5705531</v>
      </c>
      <c r="D415" s="110" t="s">
        <v>134</v>
      </c>
      <c r="E415" s="169">
        <v>2000</v>
      </c>
      <c r="F415" s="192">
        <v>0</v>
      </c>
      <c r="G415" s="148">
        <v>0</v>
      </c>
      <c r="H415" s="140" t="e">
        <f t="shared" si="132"/>
        <v>#DIV/0!</v>
      </c>
      <c r="I415" s="180">
        <f t="shared" si="133"/>
        <v>0</v>
      </c>
      <c r="J415" s="200">
        <v>0</v>
      </c>
      <c r="K415" s="200">
        <f t="shared" si="134"/>
        <v>0</v>
      </c>
      <c r="L415" s="215"/>
      <c r="M415" s="215">
        <f t="shared" si="136"/>
        <v>0</v>
      </c>
      <c r="N415" s="204">
        <v>0</v>
      </c>
      <c r="O415" s="205">
        <f t="shared" si="135"/>
        <v>0</v>
      </c>
      <c r="P415" s="212">
        <v>0</v>
      </c>
    </row>
    <row r="416" spans="1:16" s="5" customFormat="1">
      <c r="A416" s="11"/>
      <c r="B416" s="110">
        <v>420</v>
      </c>
      <c r="C416" s="111">
        <v>5705301</v>
      </c>
      <c r="D416" s="110" t="s">
        <v>316</v>
      </c>
      <c r="E416" s="169">
        <v>5000</v>
      </c>
      <c r="F416" s="192">
        <v>5000</v>
      </c>
      <c r="G416" s="148">
        <v>0</v>
      </c>
      <c r="H416" s="140">
        <f t="shared" si="132"/>
        <v>-1</v>
      </c>
      <c r="I416" s="180">
        <f t="shared" si="133"/>
        <v>-5000</v>
      </c>
      <c r="J416" s="200">
        <v>0</v>
      </c>
      <c r="K416" s="200">
        <f t="shared" si="134"/>
        <v>0</v>
      </c>
      <c r="L416" s="215"/>
      <c r="M416" s="215">
        <f t="shared" si="136"/>
        <v>0</v>
      </c>
      <c r="N416" s="204">
        <v>0</v>
      </c>
      <c r="O416" s="205">
        <f t="shared" si="135"/>
        <v>0</v>
      </c>
      <c r="P416" s="212">
        <v>0</v>
      </c>
    </row>
    <row r="417" spans="1:16" s="7" customFormat="1">
      <c r="A417" s="11"/>
      <c r="B417" s="110">
        <v>420</v>
      </c>
      <c r="C417" s="111">
        <v>5705700</v>
      </c>
      <c r="D417" s="110" t="s">
        <v>137</v>
      </c>
      <c r="E417" s="169">
        <v>75000</v>
      </c>
      <c r="F417" s="192">
        <v>75000</v>
      </c>
      <c r="G417" s="148">
        <v>75000</v>
      </c>
      <c r="H417" s="140">
        <f t="shared" si="132"/>
        <v>0</v>
      </c>
      <c r="I417" s="180">
        <f t="shared" si="133"/>
        <v>0</v>
      </c>
      <c r="J417" s="200">
        <v>75000</v>
      </c>
      <c r="K417" s="200">
        <f t="shared" si="134"/>
        <v>0</v>
      </c>
      <c r="L417" s="215"/>
      <c r="M417" s="215">
        <f t="shared" si="136"/>
        <v>75000</v>
      </c>
      <c r="N417" s="204">
        <v>75000</v>
      </c>
      <c r="O417" s="205">
        <f t="shared" si="135"/>
        <v>0</v>
      </c>
      <c r="P417" s="212">
        <v>0</v>
      </c>
    </row>
    <row r="418" spans="1:16" s="5" customFormat="1">
      <c r="A418" s="11"/>
      <c r="B418" s="110">
        <v>420</v>
      </c>
      <c r="C418" s="111">
        <v>5705531</v>
      </c>
      <c r="D418" s="110" t="s">
        <v>135</v>
      </c>
      <c r="E418" s="169">
        <v>5000</v>
      </c>
      <c r="F418" s="192">
        <v>25000</v>
      </c>
      <c r="G418" s="148">
        <v>30000</v>
      </c>
      <c r="H418" s="140">
        <f t="shared" si="132"/>
        <v>0.2</v>
      </c>
      <c r="I418" s="180">
        <f t="shared" si="133"/>
        <v>5000</v>
      </c>
      <c r="J418" s="200">
        <v>30000</v>
      </c>
      <c r="K418" s="200">
        <f t="shared" si="134"/>
        <v>0</v>
      </c>
      <c r="L418" s="215"/>
      <c r="M418" s="215">
        <f t="shared" si="136"/>
        <v>30000</v>
      </c>
      <c r="N418" s="204">
        <v>30000</v>
      </c>
      <c r="O418" s="205">
        <f t="shared" si="135"/>
        <v>0</v>
      </c>
      <c r="P418" s="212">
        <v>0</v>
      </c>
    </row>
    <row r="419" spans="1:16" s="5" customFormat="1">
      <c r="A419" s="11"/>
      <c r="B419" s="110">
        <v>420</v>
      </c>
      <c r="C419" s="111"/>
      <c r="D419" s="110" t="s">
        <v>8</v>
      </c>
      <c r="E419" s="169">
        <v>0</v>
      </c>
      <c r="F419" s="192">
        <v>0</v>
      </c>
      <c r="G419" s="148">
        <v>0</v>
      </c>
      <c r="H419" s="140" t="e">
        <f t="shared" si="132"/>
        <v>#DIV/0!</v>
      </c>
      <c r="I419" s="180">
        <f t="shared" si="133"/>
        <v>0</v>
      </c>
      <c r="J419" s="200">
        <v>0</v>
      </c>
      <c r="K419" s="200">
        <f t="shared" si="134"/>
        <v>0</v>
      </c>
      <c r="L419" s="215"/>
      <c r="M419" s="215">
        <f t="shared" si="136"/>
        <v>0</v>
      </c>
      <c r="N419" s="204">
        <v>0</v>
      </c>
      <c r="O419" s="205">
        <f t="shared" si="135"/>
        <v>0</v>
      </c>
      <c r="P419" s="212">
        <v>0</v>
      </c>
    </row>
    <row r="420" spans="1:16" s="5" customFormat="1">
      <c r="A420" s="11"/>
      <c r="B420" s="110">
        <v>420</v>
      </c>
      <c r="C420" s="111">
        <v>5705420</v>
      </c>
      <c r="D420" s="110" t="s">
        <v>9</v>
      </c>
      <c r="E420" s="169">
        <v>200</v>
      </c>
      <c r="F420" s="192">
        <v>200</v>
      </c>
      <c r="G420" s="148">
        <v>0</v>
      </c>
      <c r="H420" s="140">
        <f t="shared" si="132"/>
        <v>-1</v>
      </c>
      <c r="I420" s="180">
        <f t="shared" si="133"/>
        <v>-200</v>
      </c>
      <c r="J420" s="200">
        <v>0</v>
      </c>
      <c r="K420" s="200">
        <f t="shared" si="134"/>
        <v>0</v>
      </c>
      <c r="L420" s="215"/>
      <c r="M420" s="215">
        <f t="shared" si="136"/>
        <v>0</v>
      </c>
      <c r="N420" s="204">
        <v>0</v>
      </c>
      <c r="O420" s="205">
        <f t="shared" si="135"/>
        <v>0</v>
      </c>
      <c r="P420" s="212">
        <v>0</v>
      </c>
    </row>
    <row r="421" spans="1:16" s="5" customFormat="1">
      <c r="A421" s="11"/>
      <c r="B421" s="110">
        <v>420</v>
      </c>
      <c r="C421" s="111"/>
      <c r="D421" s="110" t="s">
        <v>23</v>
      </c>
      <c r="E421" s="169">
        <v>0</v>
      </c>
      <c r="F421" s="192">
        <v>0</v>
      </c>
      <c r="G421" s="148">
        <v>0</v>
      </c>
      <c r="H421" s="140" t="e">
        <f t="shared" si="132"/>
        <v>#DIV/0!</v>
      </c>
      <c r="I421" s="180">
        <f t="shared" si="133"/>
        <v>0</v>
      </c>
      <c r="J421" s="200">
        <v>0</v>
      </c>
      <c r="K421" s="200">
        <f t="shared" si="134"/>
        <v>0</v>
      </c>
      <c r="L421" s="215"/>
      <c r="M421" s="215">
        <f t="shared" si="136"/>
        <v>0</v>
      </c>
      <c r="N421" s="204">
        <v>0</v>
      </c>
      <c r="O421" s="205">
        <f t="shared" si="135"/>
        <v>0</v>
      </c>
      <c r="P421" s="212">
        <v>0</v>
      </c>
    </row>
    <row r="422" spans="1:16" s="5" customFormat="1">
      <c r="A422" s="11"/>
      <c r="B422" s="110">
        <v>420</v>
      </c>
      <c r="C422" s="111">
        <v>5705272</v>
      </c>
      <c r="D422" s="110" t="s">
        <v>136</v>
      </c>
      <c r="E422" s="169">
        <v>5000</v>
      </c>
      <c r="F422" s="192">
        <v>5000</v>
      </c>
      <c r="G422" s="148">
        <v>5000</v>
      </c>
      <c r="H422" s="140">
        <f t="shared" si="132"/>
        <v>0</v>
      </c>
      <c r="I422" s="180">
        <f t="shared" si="133"/>
        <v>0</v>
      </c>
      <c r="J422" s="200">
        <v>5000</v>
      </c>
      <c r="K422" s="200">
        <f t="shared" si="134"/>
        <v>0</v>
      </c>
      <c r="L422" s="215"/>
      <c r="M422" s="215">
        <f t="shared" si="136"/>
        <v>5000</v>
      </c>
      <c r="N422" s="204">
        <v>5000</v>
      </c>
      <c r="O422" s="205">
        <f t="shared" si="135"/>
        <v>0</v>
      </c>
      <c r="P422" s="212">
        <v>0</v>
      </c>
    </row>
    <row r="423" spans="1:16" s="5" customFormat="1">
      <c r="C423" s="111"/>
      <c r="D423" s="110"/>
      <c r="E423" s="169"/>
      <c r="F423" s="192"/>
      <c r="G423" s="148"/>
      <c r="H423" s="140" t="e">
        <f t="shared" si="132"/>
        <v>#DIV/0!</v>
      </c>
      <c r="I423" s="180"/>
      <c r="J423" s="200"/>
      <c r="K423" s="200">
        <f t="shared" si="134"/>
        <v>0</v>
      </c>
      <c r="L423" s="215"/>
      <c r="M423" s="215">
        <f t="shared" si="136"/>
        <v>0</v>
      </c>
      <c r="N423" s="204">
        <v>0</v>
      </c>
      <c r="O423" s="206">
        <f t="shared" si="135"/>
        <v>0</v>
      </c>
      <c r="P423" s="212"/>
    </row>
    <row r="424" spans="1:16" s="5" customFormat="1">
      <c r="A424" s="11" t="s">
        <v>369</v>
      </c>
      <c r="B424" s="108" t="s">
        <v>3</v>
      </c>
      <c r="C424" s="109" t="s">
        <v>360</v>
      </c>
      <c r="D424" s="108"/>
      <c r="E424" s="170">
        <f>SUM(E388:E422)</f>
        <v>870983</v>
      </c>
      <c r="F424" s="194">
        <f t="shared" ref="F424:G424" si="137">SUM(F388:F422)</f>
        <v>896386</v>
      </c>
      <c r="G424" s="154">
        <f t="shared" si="137"/>
        <v>965500</v>
      </c>
      <c r="H424" s="141">
        <f t="shared" si="132"/>
        <v>7.7102944490431577E-2</v>
      </c>
      <c r="I424" s="181">
        <f>G424-F424</f>
        <v>69114</v>
      </c>
      <c r="J424" s="201">
        <f>SUM(J388:J423)</f>
        <v>940992</v>
      </c>
      <c r="K424" s="201">
        <f>SUM(K388:K423)</f>
        <v>-24508</v>
      </c>
      <c r="L424" s="216"/>
      <c r="M424" s="216">
        <f>SUM(M388:M423)</f>
        <v>965500</v>
      </c>
      <c r="N424" s="233">
        <f>SUM(N388:N423)</f>
        <v>942000</v>
      </c>
      <c r="O424" s="208">
        <f t="shared" si="135"/>
        <v>-2.4339720352149145E-2</v>
      </c>
      <c r="P424" s="213">
        <f>SUM(P388:P422)</f>
        <v>0</v>
      </c>
    </row>
    <row r="425" spans="1:16" s="5" customFormat="1">
      <c r="A425" s="11"/>
      <c r="B425" s="11"/>
      <c r="C425" s="74"/>
      <c r="E425" s="169"/>
      <c r="F425" s="192"/>
      <c r="G425" s="148"/>
      <c r="H425" s="140"/>
      <c r="I425" s="180"/>
      <c r="J425" s="200"/>
      <c r="K425" s="200"/>
      <c r="L425" s="215"/>
      <c r="M425" s="215"/>
      <c r="N425" s="204"/>
      <c r="O425" s="206"/>
      <c r="P425" s="212"/>
    </row>
    <row r="426" spans="1:16" s="5" customFormat="1">
      <c r="A426" s="11"/>
      <c r="B426" s="108">
        <v>492</v>
      </c>
      <c r="C426" s="109" t="s">
        <v>240</v>
      </c>
      <c r="D426" s="108"/>
      <c r="E426" s="170"/>
      <c r="F426" s="193"/>
      <c r="G426" s="149"/>
      <c r="H426" s="142"/>
      <c r="I426" s="142"/>
      <c r="J426" s="228"/>
      <c r="K426" s="228"/>
      <c r="L426" s="229"/>
      <c r="M426" s="229"/>
      <c r="N426" s="233"/>
      <c r="O426" s="208"/>
      <c r="P426" s="213"/>
    </row>
    <row r="427" spans="1:16" s="5" customFormat="1">
      <c r="A427" s="11"/>
      <c r="B427" s="110">
        <v>492</v>
      </c>
      <c r="C427" s="111">
        <v>5705700</v>
      </c>
      <c r="D427" s="110" t="s">
        <v>241</v>
      </c>
      <c r="E427" s="169">
        <v>250</v>
      </c>
      <c r="F427" s="192">
        <v>250</v>
      </c>
      <c r="G427" s="148">
        <v>250</v>
      </c>
      <c r="H427" s="140">
        <f>(G427-F427)/F427</f>
        <v>0</v>
      </c>
      <c r="I427" s="180">
        <f>G427-F427</f>
        <v>0</v>
      </c>
      <c r="J427" s="200">
        <v>250</v>
      </c>
      <c r="K427" s="200">
        <f t="shared" ref="K427:K428" si="138">J427-G427</f>
        <v>0</v>
      </c>
      <c r="L427" s="215"/>
      <c r="M427" s="215">
        <f>G427-L427</f>
        <v>250</v>
      </c>
      <c r="N427" s="204">
        <v>250</v>
      </c>
      <c r="O427" s="205">
        <f>IF(G427=0,0,(N427-G427)/G427)</f>
        <v>0</v>
      </c>
      <c r="P427" s="212">
        <v>0</v>
      </c>
    </row>
    <row r="428" spans="1:16" s="5" customFormat="1">
      <c r="A428" s="11"/>
      <c r="B428" s="110">
        <v>492</v>
      </c>
      <c r="C428" s="111">
        <v>5705700</v>
      </c>
      <c r="D428" s="110" t="s">
        <v>242</v>
      </c>
      <c r="E428" s="169">
        <v>1000</v>
      </c>
      <c r="F428" s="192">
        <v>1000</v>
      </c>
      <c r="G428" s="148">
        <v>1000</v>
      </c>
      <c r="H428" s="140">
        <f>(G428-F428)/F428</f>
        <v>0</v>
      </c>
      <c r="I428" s="180">
        <f>G428-F428</f>
        <v>0</v>
      </c>
      <c r="J428" s="200">
        <v>1000</v>
      </c>
      <c r="K428" s="200">
        <f t="shared" si="138"/>
        <v>0</v>
      </c>
      <c r="L428" s="215"/>
      <c r="M428" s="215">
        <f>G428-L428</f>
        <v>1000</v>
      </c>
      <c r="N428" s="204">
        <v>1000</v>
      </c>
      <c r="O428" s="205">
        <f>IF(G428=0,0,(N428-G428)/G428)</f>
        <v>0</v>
      </c>
      <c r="P428" s="212">
        <v>0</v>
      </c>
    </row>
    <row r="429" spans="1:16" s="5" customFormat="1">
      <c r="C429" s="111"/>
      <c r="D429" s="110"/>
      <c r="E429" s="169"/>
      <c r="F429" s="192"/>
      <c r="G429" s="148"/>
      <c r="H429" s="140" t="e">
        <f>(G429-F429)/F429</f>
        <v>#DIV/0!</v>
      </c>
      <c r="I429" s="180"/>
      <c r="J429" s="200"/>
      <c r="K429" s="200"/>
      <c r="L429" s="215"/>
      <c r="M429" s="215"/>
      <c r="N429" s="204"/>
      <c r="O429" s="206">
        <f>IF(G429=0,0,(N429-G429)/G429)</f>
        <v>0</v>
      </c>
      <c r="P429" s="212"/>
    </row>
    <row r="430" spans="1:16" s="5" customFormat="1">
      <c r="A430" s="11" t="s">
        <v>364</v>
      </c>
      <c r="B430" s="108" t="s">
        <v>3</v>
      </c>
      <c r="C430" s="109" t="s">
        <v>240</v>
      </c>
      <c r="D430" s="108"/>
      <c r="E430" s="170">
        <f>SUM(E427:E428)</f>
        <v>1250</v>
      </c>
      <c r="F430" s="194">
        <f t="shared" ref="F430:G430" si="139">SUM(F427:F428)</f>
        <v>1250</v>
      </c>
      <c r="G430" s="154">
        <f t="shared" si="139"/>
        <v>1250</v>
      </c>
      <c r="H430" s="141">
        <f>(G430-F430)/F430</f>
        <v>0</v>
      </c>
      <c r="I430" s="181">
        <f>G430-F430</f>
        <v>0</v>
      </c>
      <c r="J430" s="201">
        <f>SUM(J427:J429)</f>
        <v>1250</v>
      </c>
      <c r="K430" s="201">
        <f>SUM(K427:K429)</f>
        <v>0</v>
      </c>
      <c r="L430" s="216"/>
      <c r="M430" s="216">
        <f>SUM(M427:M429)</f>
        <v>1250</v>
      </c>
      <c r="N430" s="233">
        <f>SUM(N427:N429)</f>
        <v>1250</v>
      </c>
      <c r="O430" s="208">
        <f>IF(G430=0,0,(N430-G430)/G430)</f>
        <v>0</v>
      </c>
      <c r="P430" s="213">
        <f>SUM(P427:P429)</f>
        <v>0</v>
      </c>
    </row>
    <row r="431" spans="1:16" s="7" customFormat="1">
      <c r="A431" s="11"/>
      <c r="B431" s="11"/>
      <c r="C431" s="74"/>
      <c r="D431" s="5"/>
      <c r="E431" s="169"/>
      <c r="F431" s="192"/>
      <c r="G431" s="148"/>
      <c r="H431" s="140"/>
      <c r="I431" s="180"/>
      <c r="J431" s="200"/>
      <c r="K431" s="200"/>
      <c r="L431" s="215"/>
      <c r="M431" s="215"/>
      <c r="N431" s="204"/>
      <c r="O431" s="206"/>
      <c r="P431" s="212"/>
    </row>
    <row r="432" spans="1:16" s="5" customFormat="1">
      <c r="A432" s="11"/>
      <c r="B432" s="108">
        <v>425</v>
      </c>
      <c r="C432" s="109" t="s">
        <v>138</v>
      </c>
      <c r="D432" s="108"/>
      <c r="E432" s="170"/>
      <c r="F432" s="193"/>
      <c r="G432" s="149"/>
      <c r="H432" s="142"/>
      <c r="I432" s="142"/>
      <c r="J432" s="228"/>
      <c r="K432" s="228"/>
      <c r="L432" s="229"/>
      <c r="M432" s="229"/>
      <c r="N432" s="233"/>
      <c r="O432" s="208"/>
      <c r="P432" s="213"/>
    </row>
    <row r="433" spans="1:16" s="7" customFormat="1">
      <c r="A433" s="11"/>
      <c r="B433" s="110">
        <v>425</v>
      </c>
      <c r="C433" s="111">
        <v>5705211</v>
      </c>
      <c r="D433" s="110" t="s">
        <v>63</v>
      </c>
      <c r="E433" s="169">
        <v>3000</v>
      </c>
      <c r="F433" s="192">
        <v>3000</v>
      </c>
      <c r="G433" s="147">
        <v>5000</v>
      </c>
      <c r="H433" s="140">
        <f>(G433-F433)/F433</f>
        <v>0.66666666666666663</v>
      </c>
      <c r="I433" s="180">
        <f>G433-F433</f>
        <v>2000</v>
      </c>
      <c r="J433" s="200">
        <v>4000</v>
      </c>
      <c r="K433" s="200">
        <f t="shared" ref="K433:K434" si="140">J433-G433</f>
        <v>-1000</v>
      </c>
      <c r="L433" s="215"/>
      <c r="M433" s="215">
        <f>G433-L433</f>
        <v>5000</v>
      </c>
      <c r="N433" s="204">
        <v>4000</v>
      </c>
      <c r="O433" s="205">
        <f>IF(G433=0,0,(N433-G433)/G433)</f>
        <v>-0.2</v>
      </c>
      <c r="P433" s="212">
        <v>0</v>
      </c>
    </row>
    <row r="434" spans="1:16" s="5" customFormat="1">
      <c r="A434" s="11"/>
      <c r="B434" s="110">
        <v>425</v>
      </c>
      <c r="C434" s="111"/>
      <c r="D434" s="110"/>
      <c r="E434" s="169"/>
      <c r="F434" s="192"/>
      <c r="G434" s="148"/>
      <c r="H434" s="140" t="e">
        <f>(G434-F434)/F434</f>
        <v>#DIV/0!</v>
      </c>
      <c r="I434" s="180"/>
      <c r="J434" s="200"/>
      <c r="K434" s="200">
        <f t="shared" si="140"/>
        <v>0</v>
      </c>
      <c r="L434" s="215"/>
      <c r="M434" s="215">
        <f>G434-L434</f>
        <v>0</v>
      </c>
      <c r="N434" s="204"/>
      <c r="O434" s="206">
        <f>IF(G434=0,0,(N434-G434)/G434)</f>
        <v>0</v>
      </c>
      <c r="P434" s="212"/>
    </row>
    <row r="435" spans="1:16" s="5" customFormat="1">
      <c r="A435" s="11" t="s">
        <v>364</v>
      </c>
      <c r="B435" s="108" t="s">
        <v>3</v>
      </c>
      <c r="C435" s="109" t="s">
        <v>139</v>
      </c>
      <c r="D435" s="108"/>
      <c r="E435" s="170">
        <f>SUM(E433:E434)</f>
        <v>3000</v>
      </c>
      <c r="F435" s="194">
        <f t="shared" ref="F435:G435" si="141">SUM(F433:F434)</f>
        <v>3000</v>
      </c>
      <c r="G435" s="154">
        <f t="shared" si="141"/>
        <v>5000</v>
      </c>
      <c r="H435" s="141">
        <f>(G435-F435)/F435</f>
        <v>0.66666666666666663</v>
      </c>
      <c r="I435" s="181">
        <f>G435-F435</f>
        <v>2000</v>
      </c>
      <c r="J435" s="201">
        <f>SUM(J433:J434)</f>
        <v>4000</v>
      </c>
      <c r="K435" s="201"/>
      <c r="L435" s="216"/>
      <c r="M435" s="216">
        <f>SUM(M433:M434)</f>
        <v>5000</v>
      </c>
      <c r="N435" s="233">
        <f>SUM(N433:N434)</f>
        <v>4000</v>
      </c>
      <c r="O435" s="208">
        <f>IF(G435=0,0,(N435-G435)/G435)</f>
        <v>-0.2</v>
      </c>
      <c r="P435" s="213">
        <f>SUM(P433)</f>
        <v>0</v>
      </c>
    </row>
    <row r="436" spans="1:16" s="5" customFormat="1">
      <c r="A436" s="11"/>
      <c r="B436" s="11"/>
      <c r="C436" s="74"/>
      <c r="E436" s="169"/>
      <c r="F436" s="192"/>
      <c r="G436" s="148"/>
      <c r="H436" s="140"/>
      <c r="I436" s="180"/>
      <c r="J436" s="200"/>
      <c r="K436" s="200">
        <f>SUM(K433:K435)</f>
        <v>-1000</v>
      </c>
      <c r="L436" s="215"/>
      <c r="M436" s="215"/>
      <c r="N436" s="204"/>
      <c r="O436" s="206"/>
      <c r="P436" s="212"/>
    </row>
    <row r="437" spans="1:16" s="5" customFormat="1">
      <c r="A437" s="11"/>
      <c r="B437" s="108">
        <v>491</v>
      </c>
      <c r="C437" s="109" t="s">
        <v>140</v>
      </c>
      <c r="D437" s="108"/>
      <c r="E437" s="170"/>
      <c r="F437" s="193"/>
      <c r="G437" s="149"/>
      <c r="H437" s="142"/>
      <c r="I437" s="142"/>
      <c r="J437" s="228"/>
      <c r="K437" s="228"/>
      <c r="L437" s="229"/>
      <c r="M437" s="229"/>
      <c r="N437" s="233"/>
      <c r="O437" s="208"/>
      <c r="P437" s="213"/>
    </row>
    <row r="438" spans="1:16" s="5" customFormat="1">
      <c r="A438" s="11"/>
      <c r="B438" s="110">
        <v>491</v>
      </c>
      <c r="C438" s="251">
        <v>5105111</v>
      </c>
      <c r="D438" s="252" t="s">
        <v>14</v>
      </c>
      <c r="E438" s="253">
        <v>366</v>
      </c>
      <c r="F438" s="254">
        <v>366</v>
      </c>
      <c r="G438" s="255">
        <v>366</v>
      </c>
      <c r="H438" s="256">
        <f t="shared" ref="H438:H445" si="142">(G438-F438)/F438</f>
        <v>0</v>
      </c>
      <c r="I438" s="257">
        <f t="shared" ref="I438:I443" si="143">G438-F438</f>
        <v>0</v>
      </c>
      <c r="J438" s="250">
        <v>366</v>
      </c>
      <c r="K438" s="250">
        <f t="shared" ref="K438:K443" si="144">J438-G438</f>
        <v>0</v>
      </c>
      <c r="L438" s="258"/>
      <c r="M438" s="258">
        <f>G438-L438</f>
        <v>366</v>
      </c>
      <c r="N438" s="259">
        <v>371</v>
      </c>
      <c r="O438" s="260">
        <f t="shared" ref="O438:O445" si="145">IF(G438=0,0,(N438-G438)/G438)</f>
        <v>1.3661202185792349E-2</v>
      </c>
      <c r="P438" s="261">
        <v>0</v>
      </c>
    </row>
    <row r="439" spans="1:16" s="5" customFormat="1">
      <c r="A439" s="11"/>
      <c r="B439" s="110">
        <v>491</v>
      </c>
      <c r="C439" s="111">
        <v>5705253</v>
      </c>
      <c r="D439" s="110" t="s">
        <v>389</v>
      </c>
      <c r="E439" s="169">
        <v>2500</v>
      </c>
      <c r="F439" s="192">
        <v>2500</v>
      </c>
      <c r="G439" s="148">
        <v>2500</v>
      </c>
      <c r="H439" s="140">
        <f t="shared" si="142"/>
        <v>0</v>
      </c>
      <c r="I439" s="180">
        <f t="shared" si="143"/>
        <v>0</v>
      </c>
      <c r="J439" s="200">
        <v>2500</v>
      </c>
      <c r="K439" s="200">
        <f t="shared" si="144"/>
        <v>0</v>
      </c>
      <c r="L439" s="215"/>
      <c r="M439" s="215">
        <f t="shared" ref="M439:M443" si="146">G439-L439</f>
        <v>2500</v>
      </c>
      <c r="N439" s="204">
        <v>2500</v>
      </c>
      <c r="O439" s="205">
        <f t="shared" si="145"/>
        <v>0</v>
      </c>
      <c r="P439" s="212">
        <v>0</v>
      </c>
    </row>
    <row r="440" spans="1:16" s="5" customFormat="1">
      <c r="A440" s="11"/>
      <c r="B440" s="110">
        <v>491</v>
      </c>
      <c r="C440" s="111"/>
      <c r="D440" s="110" t="s">
        <v>97</v>
      </c>
      <c r="E440" s="169">
        <v>0</v>
      </c>
      <c r="F440" s="192">
        <v>0</v>
      </c>
      <c r="G440" s="148">
        <v>0</v>
      </c>
      <c r="H440" s="140" t="e">
        <f t="shared" si="142"/>
        <v>#DIV/0!</v>
      </c>
      <c r="I440" s="180">
        <f t="shared" si="143"/>
        <v>0</v>
      </c>
      <c r="J440" s="200">
        <v>0</v>
      </c>
      <c r="K440" s="200">
        <f t="shared" si="144"/>
        <v>0</v>
      </c>
      <c r="L440" s="215"/>
      <c r="M440" s="215">
        <f t="shared" si="146"/>
        <v>0</v>
      </c>
      <c r="N440" s="204">
        <v>0</v>
      </c>
      <c r="O440" s="205">
        <f t="shared" si="145"/>
        <v>0</v>
      </c>
      <c r="P440" s="212">
        <v>0</v>
      </c>
    </row>
    <row r="441" spans="1:16" s="5" customFormat="1">
      <c r="A441" s="11"/>
      <c r="B441" s="110">
        <v>491</v>
      </c>
      <c r="C441" s="111"/>
      <c r="D441" s="110" t="s">
        <v>22</v>
      </c>
      <c r="E441" s="169">
        <v>0</v>
      </c>
      <c r="F441" s="192">
        <v>0</v>
      </c>
      <c r="G441" s="148">
        <v>0</v>
      </c>
      <c r="H441" s="140" t="e">
        <f t="shared" si="142"/>
        <v>#DIV/0!</v>
      </c>
      <c r="I441" s="180">
        <f t="shared" si="143"/>
        <v>0</v>
      </c>
      <c r="J441" s="200">
        <v>0</v>
      </c>
      <c r="K441" s="200">
        <f t="shared" si="144"/>
        <v>0</v>
      </c>
      <c r="L441" s="215"/>
      <c r="M441" s="215">
        <f t="shared" si="146"/>
        <v>0</v>
      </c>
      <c r="N441" s="204">
        <v>0</v>
      </c>
      <c r="O441" s="205">
        <f t="shared" si="145"/>
        <v>0</v>
      </c>
      <c r="P441" s="212">
        <v>0</v>
      </c>
    </row>
    <row r="442" spans="1:16" s="5" customFormat="1">
      <c r="A442" s="11"/>
      <c r="B442" s="110">
        <v>491</v>
      </c>
      <c r="C442" s="111"/>
      <c r="D442" s="110" t="s">
        <v>7</v>
      </c>
      <c r="E442" s="169">
        <v>0</v>
      </c>
      <c r="F442" s="192">
        <v>0</v>
      </c>
      <c r="G442" s="148">
        <v>0</v>
      </c>
      <c r="H442" s="140" t="e">
        <f t="shared" si="142"/>
        <v>#DIV/0!</v>
      </c>
      <c r="I442" s="180">
        <f t="shared" si="143"/>
        <v>0</v>
      </c>
      <c r="J442" s="200">
        <v>0</v>
      </c>
      <c r="K442" s="200">
        <f t="shared" si="144"/>
        <v>0</v>
      </c>
      <c r="L442" s="215"/>
      <c r="M442" s="215">
        <f t="shared" si="146"/>
        <v>0</v>
      </c>
      <c r="N442" s="204">
        <v>0</v>
      </c>
      <c r="O442" s="205">
        <f t="shared" si="145"/>
        <v>0</v>
      </c>
      <c r="P442" s="212">
        <v>0</v>
      </c>
    </row>
    <row r="443" spans="1:16" s="5" customFormat="1">
      <c r="A443" s="11"/>
      <c r="B443" s="110">
        <v>491</v>
      </c>
      <c r="C443" s="111">
        <v>5705253</v>
      </c>
      <c r="D443" s="110" t="s">
        <v>141</v>
      </c>
      <c r="E443" s="169">
        <v>5000</v>
      </c>
      <c r="F443" s="192">
        <v>5000</v>
      </c>
      <c r="G443" s="148">
        <v>5000</v>
      </c>
      <c r="H443" s="140">
        <f t="shared" si="142"/>
        <v>0</v>
      </c>
      <c r="I443" s="180">
        <f t="shared" si="143"/>
        <v>0</v>
      </c>
      <c r="J443" s="200">
        <v>5000</v>
      </c>
      <c r="K443" s="200">
        <f t="shared" si="144"/>
        <v>0</v>
      </c>
      <c r="L443" s="215"/>
      <c r="M443" s="215">
        <f t="shared" si="146"/>
        <v>5000</v>
      </c>
      <c r="N443" s="204">
        <v>5000</v>
      </c>
      <c r="O443" s="205">
        <f t="shared" si="145"/>
        <v>0</v>
      </c>
      <c r="P443" s="212">
        <v>0</v>
      </c>
    </row>
    <row r="444" spans="1:16" s="5" customFormat="1">
      <c r="A444" s="11"/>
      <c r="B444" s="110">
        <v>491</v>
      </c>
      <c r="C444" s="111"/>
      <c r="D444" s="110"/>
      <c r="E444" s="169"/>
      <c r="F444" s="192"/>
      <c r="G444" s="148"/>
      <c r="H444" s="140" t="e">
        <f t="shared" si="142"/>
        <v>#DIV/0!</v>
      </c>
      <c r="I444" s="180"/>
      <c r="J444" s="200"/>
      <c r="K444" s="200"/>
      <c r="L444" s="215"/>
      <c r="M444" s="215"/>
      <c r="N444" s="204"/>
      <c r="O444" s="206">
        <f t="shared" si="145"/>
        <v>0</v>
      </c>
      <c r="P444" s="212"/>
    </row>
    <row r="445" spans="1:16" s="5" customFormat="1">
      <c r="A445" s="11" t="s">
        <v>369</v>
      </c>
      <c r="B445" s="160" t="s">
        <v>3</v>
      </c>
      <c r="C445" s="109" t="s">
        <v>142</v>
      </c>
      <c r="D445" s="108"/>
      <c r="E445" s="170">
        <f>SUM(E438:E443)</f>
        <v>7866</v>
      </c>
      <c r="F445" s="194">
        <f t="shared" ref="F445:G445" si="147">SUM(F438:F443)</f>
        <v>7866</v>
      </c>
      <c r="G445" s="154">
        <f t="shared" si="147"/>
        <v>7866</v>
      </c>
      <c r="H445" s="141">
        <f t="shared" si="142"/>
        <v>0</v>
      </c>
      <c r="I445" s="181">
        <f>G445-F445</f>
        <v>0</v>
      </c>
      <c r="J445" s="201">
        <f>SUM(J438:J443)</f>
        <v>7866</v>
      </c>
      <c r="K445" s="201">
        <f>SUM(K438:K444)</f>
        <v>0</v>
      </c>
      <c r="L445" s="216"/>
      <c r="M445" s="216">
        <f>SUM(M438:M444)</f>
        <v>7866</v>
      </c>
      <c r="N445" s="233">
        <f>SUM(N438:N444)</f>
        <v>7871</v>
      </c>
      <c r="O445" s="208">
        <f t="shared" si="145"/>
        <v>6.3564708873633364E-4</v>
      </c>
      <c r="P445" s="213">
        <f>SUM(P438:P443)</f>
        <v>0</v>
      </c>
    </row>
    <row r="446" spans="1:16" s="7" customFormat="1">
      <c r="A446" s="11"/>
      <c r="B446" s="11"/>
      <c r="C446" s="74"/>
      <c r="D446" s="5"/>
      <c r="E446" s="169"/>
      <c r="F446" s="192"/>
      <c r="G446" s="148"/>
      <c r="H446" s="140"/>
      <c r="I446" s="180"/>
      <c r="J446" s="200"/>
      <c r="K446" s="200"/>
      <c r="L446" s="215"/>
      <c r="M446" s="215"/>
      <c r="N446" s="204"/>
      <c r="O446" s="206"/>
      <c r="P446" s="212"/>
    </row>
    <row r="447" spans="1:16" s="5" customFormat="1">
      <c r="A447" s="11"/>
      <c r="B447" s="7">
        <v>510</v>
      </c>
      <c r="C447" s="72" t="s">
        <v>143</v>
      </c>
      <c r="D447" s="7"/>
      <c r="E447" s="170"/>
      <c r="F447" s="193"/>
      <c r="G447" s="149"/>
      <c r="H447" s="142"/>
      <c r="I447" s="142"/>
      <c r="J447" s="228"/>
      <c r="K447" s="228"/>
      <c r="L447" s="229"/>
      <c r="M447" s="229"/>
      <c r="N447" s="233"/>
      <c r="O447" s="208"/>
      <c r="P447" s="213"/>
    </row>
    <row r="448" spans="1:16" s="7" customFormat="1">
      <c r="A448" s="11"/>
      <c r="B448" s="5">
        <v>510</v>
      </c>
      <c r="C448" s="251">
        <v>5105111</v>
      </c>
      <c r="D448" s="252" t="s">
        <v>144</v>
      </c>
      <c r="E448" s="253">
        <v>2258</v>
      </c>
      <c r="F448" s="254">
        <v>2258</v>
      </c>
      <c r="G448" s="255">
        <v>2258</v>
      </c>
      <c r="H448" s="256">
        <f>(G448-F448)/F448</f>
        <v>0</v>
      </c>
      <c r="I448" s="257">
        <f>G448-F448</f>
        <v>0</v>
      </c>
      <c r="J448" s="250">
        <v>2258</v>
      </c>
      <c r="K448" s="250">
        <f t="shared" ref="K448:K449" si="148">J448-G448</f>
        <v>0</v>
      </c>
      <c r="L448" s="258"/>
      <c r="M448" s="258">
        <f>G448-L448</f>
        <v>2258</v>
      </c>
      <c r="N448" s="259">
        <v>2292</v>
      </c>
      <c r="O448" s="260">
        <f>IF(G448=0,0,(N448-G448)/G448)</f>
        <v>1.5057573073516387E-2</v>
      </c>
      <c r="P448" s="261">
        <v>0</v>
      </c>
    </row>
    <row r="449" spans="1:16" s="5" customFormat="1">
      <c r="A449" s="11"/>
      <c r="B449" s="5">
        <v>510</v>
      </c>
      <c r="C449" s="74"/>
      <c r="D449" s="5" t="s">
        <v>23</v>
      </c>
      <c r="E449" s="169">
        <v>0</v>
      </c>
      <c r="F449" s="192">
        <v>0</v>
      </c>
      <c r="G449" s="148">
        <v>0</v>
      </c>
      <c r="H449" s="140" t="e">
        <f>(G449-F449)/F449</f>
        <v>#DIV/0!</v>
      </c>
      <c r="I449" s="180"/>
      <c r="J449" s="200">
        <v>0</v>
      </c>
      <c r="K449" s="200">
        <f t="shared" si="148"/>
        <v>0</v>
      </c>
      <c r="L449" s="215"/>
      <c r="M449" s="215">
        <f>G449-L449</f>
        <v>0</v>
      </c>
      <c r="N449" s="204">
        <v>0</v>
      </c>
      <c r="O449" s="205">
        <f>IF(G449=0,0,(N449-G449)/G449)</f>
        <v>0</v>
      </c>
      <c r="P449" s="212">
        <v>0</v>
      </c>
    </row>
    <row r="450" spans="1:16" s="5" customFormat="1">
      <c r="A450" s="11"/>
      <c r="B450" s="5">
        <v>510</v>
      </c>
      <c r="C450" s="74"/>
      <c r="E450" s="169"/>
      <c r="F450" s="192"/>
      <c r="G450" s="148"/>
      <c r="H450" s="140" t="e">
        <f>(G450-F450)/F450</f>
        <v>#DIV/0!</v>
      </c>
      <c r="I450" s="180"/>
      <c r="J450" s="200"/>
      <c r="K450" s="200"/>
      <c r="L450" s="215"/>
      <c r="M450" s="215"/>
      <c r="N450" s="204"/>
      <c r="O450" s="206">
        <f>IF(G450=0,0,(N450-G450)/G450)</f>
        <v>0</v>
      </c>
      <c r="P450" s="212"/>
    </row>
    <row r="451" spans="1:16" s="5" customFormat="1">
      <c r="A451" s="161" t="s">
        <v>370</v>
      </c>
      <c r="B451" s="162" t="s">
        <v>3</v>
      </c>
      <c r="C451" s="72" t="s">
        <v>145</v>
      </c>
      <c r="D451" s="7"/>
      <c r="E451" s="170">
        <f>SUM(E448:E449)</f>
        <v>2258</v>
      </c>
      <c r="F451" s="194">
        <f t="shared" ref="F451:G451" si="149">SUM(F448:F449)</f>
        <v>2258</v>
      </c>
      <c r="G451" s="154">
        <f t="shared" si="149"/>
        <v>2258</v>
      </c>
      <c r="H451" s="141">
        <f>(G451-F451)/F451</f>
        <v>0</v>
      </c>
      <c r="I451" s="181">
        <f>G451-F451</f>
        <v>0</v>
      </c>
      <c r="J451" s="201">
        <f>SUM(J448:J449)</f>
        <v>2258</v>
      </c>
      <c r="K451" s="201">
        <f>SUM(K448:K450)</f>
        <v>0</v>
      </c>
      <c r="L451" s="216"/>
      <c r="M451" s="216">
        <f>SUM(M448:M450)</f>
        <v>2258</v>
      </c>
      <c r="N451" s="233">
        <f>SUM(N448:N450)</f>
        <v>2292</v>
      </c>
      <c r="O451" s="208">
        <f>IF(G451=0,0,(N451-G451)/G451)</f>
        <v>1.5057573073516387E-2</v>
      </c>
      <c r="P451" s="213">
        <f>SUM(P448:P449)</f>
        <v>0</v>
      </c>
    </row>
    <row r="452" spans="1:16" s="5" customFormat="1">
      <c r="A452" s="11"/>
      <c r="B452" s="11"/>
      <c r="C452" s="74"/>
      <c r="E452" s="169"/>
      <c r="F452" s="192"/>
      <c r="G452" s="148"/>
      <c r="H452" s="140"/>
      <c r="I452" s="180"/>
      <c r="J452" s="200"/>
      <c r="K452" s="200"/>
      <c r="L452" s="215"/>
      <c r="M452" s="215"/>
      <c r="N452" s="204"/>
      <c r="O452" s="206"/>
      <c r="P452" s="212"/>
    </row>
    <row r="453" spans="1:16" s="5" customFormat="1">
      <c r="A453" s="11"/>
      <c r="B453" s="108">
        <v>541</v>
      </c>
      <c r="C453" s="109" t="s">
        <v>147</v>
      </c>
      <c r="D453" s="108"/>
      <c r="E453" s="170"/>
      <c r="F453" s="193"/>
      <c r="G453" s="149"/>
      <c r="H453" s="142"/>
      <c r="I453" s="142"/>
      <c r="J453" s="228"/>
      <c r="K453" s="228"/>
      <c r="L453" s="229"/>
      <c r="M453" s="229"/>
      <c r="N453" s="233"/>
      <c r="O453" s="208"/>
      <c r="P453" s="213"/>
    </row>
    <row r="454" spans="1:16" s="5" customFormat="1">
      <c r="A454" s="11"/>
      <c r="B454" s="110">
        <v>541</v>
      </c>
      <c r="C454" s="111">
        <v>5105115</v>
      </c>
      <c r="D454" s="110" t="s">
        <v>148</v>
      </c>
      <c r="E454" s="169">
        <v>26000</v>
      </c>
      <c r="F454" s="192">
        <v>26000</v>
      </c>
      <c r="G454" s="148">
        <v>26000</v>
      </c>
      <c r="H454" s="140">
        <f t="shared" ref="H454:H466" si="150">(G454-F454)/F454</f>
        <v>0</v>
      </c>
      <c r="I454" s="180">
        <f t="shared" ref="I454:I464" si="151">G454-F454</f>
        <v>0</v>
      </c>
      <c r="J454" s="200">
        <v>26000</v>
      </c>
      <c r="K454" s="200">
        <f t="shared" ref="K454:K464" si="152">J454-G454</f>
        <v>0</v>
      </c>
      <c r="L454" s="215"/>
      <c r="M454" s="215">
        <f>G454-L454</f>
        <v>26000</v>
      </c>
      <c r="N454" s="204">
        <v>26000</v>
      </c>
      <c r="O454" s="205">
        <f t="shared" ref="O454:O466" si="153">IF(G454=0,0,(N454-G454)/G454)</f>
        <v>0</v>
      </c>
      <c r="P454" s="212">
        <v>0</v>
      </c>
    </row>
    <row r="455" spans="1:16" s="5" customFormat="1">
      <c r="A455" s="11"/>
      <c r="B455" s="110">
        <v>541</v>
      </c>
      <c r="C455" s="111">
        <v>5705422</v>
      </c>
      <c r="D455" s="110" t="s">
        <v>246</v>
      </c>
      <c r="E455" s="169">
        <v>1600</v>
      </c>
      <c r="F455" s="192">
        <v>1600</v>
      </c>
      <c r="G455" s="148">
        <v>1950</v>
      </c>
      <c r="H455" s="140">
        <f t="shared" si="150"/>
        <v>0.21875</v>
      </c>
      <c r="I455" s="180">
        <f t="shared" si="151"/>
        <v>350</v>
      </c>
      <c r="J455" s="200">
        <v>1775</v>
      </c>
      <c r="K455" s="200">
        <f t="shared" si="152"/>
        <v>-175</v>
      </c>
      <c r="L455" s="215"/>
      <c r="M455" s="215">
        <f t="shared" ref="M455:M465" si="154">G455-L455</f>
        <v>1950</v>
      </c>
      <c r="N455" s="204">
        <v>1775</v>
      </c>
      <c r="O455" s="205">
        <f t="shared" si="153"/>
        <v>-8.9743589743589744E-2</v>
      </c>
      <c r="P455" s="212">
        <v>0</v>
      </c>
    </row>
    <row r="456" spans="1:16" s="7" customFormat="1">
      <c r="A456" s="11"/>
      <c r="B456" s="110">
        <v>541</v>
      </c>
      <c r="C456" s="111">
        <v>5705715</v>
      </c>
      <c r="D456" s="110" t="s">
        <v>248</v>
      </c>
      <c r="E456" s="169">
        <v>500</v>
      </c>
      <c r="F456" s="192">
        <v>600</v>
      </c>
      <c r="G456" s="148">
        <v>500</v>
      </c>
      <c r="H456" s="140">
        <f t="shared" si="150"/>
        <v>-0.16666666666666666</v>
      </c>
      <c r="I456" s="180">
        <f t="shared" si="151"/>
        <v>-100</v>
      </c>
      <c r="J456" s="200">
        <v>500</v>
      </c>
      <c r="K456" s="200">
        <f t="shared" si="152"/>
        <v>0</v>
      </c>
      <c r="L456" s="215"/>
      <c r="M456" s="215">
        <f t="shared" si="154"/>
        <v>500</v>
      </c>
      <c r="N456" s="204">
        <v>500</v>
      </c>
      <c r="O456" s="205">
        <f t="shared" si="153"/>
        <v>0</v>
      </c>
      <c r="P456" s="212">
        <v>0</v>
      </c>
    </row>
    <row r="457" spans="1:16" s="5" customFormat="1">
      <c r="A457" s="11"/>
      <c r="B457" s="110">
        <v>541</v>
      </c>
      <c r="C457" s="111"/>
      <c r="D457" s="110" t="s">
        <v>251</v>
      </c>
      <c r="E457" s="169">
        <v>0</v>
      </c>
      <c r="F457" s="192">
        <v>0</v>
      </c>
      <c r="G457" s="148">
        <v>0</v>
      </c>
      <c r="H457" s="140" t="e">
        <f t="shared" si="150"/>
        <v>#DIV/0!</v>
      </c>
      <c r="I457" s="180">
        <f t="shared" si="151"/>
        <v>0</v>
      </c>
      <c r="J457" s="200">
        <v>0</v>
      </c>
      <c r="K457" s="200">
        <f t="shared" si="152"/>
        <v>0</v>
      </c>
      <c r="L457" s="215"/>
      <c r="M457" s="215">
        <f t="shared" si="154"/>
        <v>0</v>
      </c>
      <c r="N457" s="204">
        <v>0</v>
      </c>
      <c r="O457" s="205">
        <f t="shared" si="153"/>
        <v>0</v>
      </c>
      <c r="P457" s="212">
        <v>0</v>
      </c>
    </row>
    <row r="458" spans="1:16" s="7" customFormat="1">
      <c r="A458" s="11"/>
      <c r="B458" s="110">
        <v>541</v>
      </c>
      <c r="C458" s="111">
        <v>5705420</v>
      </c>
      <c r="D458" s="110" t="s">
        <v>7</v>
      </c>
      <c r="E458" s="169">
        <v>700</v>
      </c>
      <c r="F458" s="192">
        <v>700</v>
      </c>
      <c r="G458" s="148">
        <v>750</v>
      </c>
      <c r="H458" s="140">
        <f t="shared" si="150"/>
        <v>7.1428571428571425E-2</v>
      </c>
      <c r="I458" s="180">
        <f t="shared" si="151"/>
        <v>50</v>
      </c>
      <c r="J458" s="200">
        <v>750</v>
      </c>
      <c r="K458" s="200">
        <f t="shared" si="152"/>
        <v>0</v>
      </c>
      <c r="L458" s="215"/>
      <c r="M458" s="215">
        <f t="shared" si="154"/>
        <v>750</v>
      </c>
      <c r="N458" s="204">
        <v>750</v>
      </c>
      <c r="O458" s="205">
        <f t="shared" si="153"/>
        <v>0</v>
      </c>
      <c r="P458" s="212">
        <v>0</v>
      </c>
    </row>
    <row r="459" spans="1:16" s="5" customFormat="1">
      <c r="A459" s="11"/>
      <c r="B459" s="110">
        <v>541</v>
      </c>
      <c r="C459" s="111">
        <v>5705407</v>
      </c>
      <c r="D459" s="110" t="s">
        <v>244</v>
      </c>
      <c r="E459" s="169">
        <v>1000</v>
      </c>
      <c r="F459" s="192">
        <v>1000</v>
      </c>
      <c r="G459" s="148">
        <v>1600</v>
      </c>
      <c r="H459" s="140">
        <f t="shared" si="150"/>
        <v>0.6</v>
      </c>
      <c r="I459" s="180">
        <f t="shared" si="151"/>
        <v>600</v>
      </c>
      <c r="J459" s="200">
        <v>1400</v>
      </c>
      <c r="K459" s="200">
        <f t="shared" si="152"/>
        <v>-200</v>
      </c>
      <c r="L459" s="215"/>
      <c r="M459" s="215">
        <f t="shared" si="154"/>
        <v>1600</v>
      </c>
      <c r="N459" s="204">
        <v>1400</v>
      </c>
      <c r="O459" s="205">
        <f t="shared" si="153"/>
        <v>-0.125</v>
      </c>
      <c r="P459" s="212">
        <v>0</v>
      </c>
    </row>
    <row r="460" spans="1:16" s="5" customFormat="1">
      <c r="A460" s="11"/>
      <c r="B460" s="110">
        <v>541</v>
      </c>
      <c r="C460" s="111">
        <v>5705241</v>
      </c>
      <c r="D460" s="110" t="s">
        <v>249</v>
      </c>
      <c r="E460" s="169">
        <v>300</v>
      </c>
      <c r="F460" s="192">
        <v>300</v>
      </c>
      <c r="G460" s="148">
        <v>300</v>
      </c>
      <c r="H460" s="140">
        <f t="shared" si="150"/>
        <v>0</v>
      </c>
      <c r="I460" s="180">
        <f t="shared" si="151"/>
        <v>0</v>
      </c>
      <c r="J460" s="200">
        <v>300</v>
      </c>
      <c r="K460" s="200">
        <f t="shared" si="152"/>
        <v>0</v>
      </c>
      <c r="L460" s="215"/>
      <c r="M460" s="215">
        <f t="shared" si="154"/>
        <v>300</v>
      </c>
      <c r="N460" s="204">
        <v>300</v>
      </c>
      <c r="O460" s="205">
        <f t="shared" si="153"/>
        <v>0</v>
      </c>
      <c r="P460" s="212">
        <v>0</v>
      </c>
    </row>
    <row r="461" spans="1:16" s="5" customFormat="1">
      <c r="A461" s="11"/>
      <c r="B461" s="110">
        <v>541</v>
      </c>
      <c r="C461" s="111">
        <v>5705491</v>
      </c>
      <c r="D461" s="110" t="s">
        <v>247</v>
      </c>
      <c r="E461" s="169">
        <v>3300</v>
      </c>
      <c r="F461" s="192">
        <v>3600</v>
      </c>
      <c r="G461" s="148">
        <v>3600</v>
      </c>
      <c r="H461" s="140">
        <f t="shared" si="150"/>
        <v>0</v>
      </c>
      <c r="I461" s="180">
        <f t="shared" si="151"/>
        <v>0</v>
      </c>
      <c r="J461" s="200">
        <v>3600</v>
      </c>
      <c r="K461" s="200">
        <f t="shared" si="152"/>
        <v>0</v>
      </c>
      <c r="L461" s="215"/>
      <c r="M461" s="215">
        <f t="shared" si="154"/>
        <v>3600</v>
      </c>
      <c r="N461" s="204">
        <v>3600</v>
      </c>
      <c r="O461" s="205">
        <f t="shared" si="153"/>
        <v>0</v>
      </c>
      <c r="P461" s="212">
        <v>0</v>
      </c>
    </row>
    <row r="462" spans="1:16" s="5" customFormat="1">
      <c r="A462" s="11"/>
      <c r="B462" s="110">
        <v>541</v>
      </c>
      <c r="C462" s="111">
        <v>5705700</v>
      </c>
      <c r="D462" s="110" t="s">
        <v>250</v>
      </c>
      <c r="E462" s="169">
        <v>500</v>
      </c>
      <c r="F462" s="192">
        <v>500</v>
      </c>
      <c r="G462" s="148">
        <v>500</v>
      </c>
      <c r="H462" s="140">
        <f t="shared" si="150"/>
        <v>0</v>
      </c>
      <c r="I462" s="180">
        <f t="shared" si="151"/>
        <v>0</v>
      </c>
      <c r="J462" s="200">
        <v>500</v>
      </c>
      <c r="K462" s="200">
        <f t="shared" si="152"/>
        <v>0</v>
      </c>
      <c r="L462" s="215"/>
      <c r="M462" s="215">
        <f t="shared" si="154"/>
        <v>500</v>
      </c>
      <c r="N462" s="204">
        <v>500</v>
      </c>
      <c r="O462" s="205">
        <f t="shared" si="153"/>
        <v>0</v>
      </c>
      <c r="P462" s="212">
        <v>0</v>
      </c>
    </row>
    <row r="463" spans="1:16" s="5" customFormat="1">
      <c r="A463" s="11"/>
      <c r="B463" s="110">
        <v>541</v>
      </c>
      <c r="C463" s="111">
        <v>5705711</v>
      </c>
      <c r="D463" s="110" t="s">
        <v>245</v>
      </c>
      <c r="E463" s="169">
        <v>890</v>
      </c>
      <c r="F463" s="192">
        <v>890</v>
      </c>
      <c r="G463" s="148">
        <v>890</v>
      </c>
      <c r="H463" s="140">
        <f t="shared" si="150"/>
        <v>0</v>
      </c>
      <c r="I463" s="180">
        <f t="shared" si="151"/>
        <v>0</v>
      </c>
      <c r="J463" s="200">
        <v>890</v>
      </c>
      <c r="K463" s="200">
        <f t="shared" si="152"/>
        <v>0</v>
      </c>
      <c r="L463" s="215"/>
      <c r="M463" s="215">
        <f t="shared" si="154"/>
        <v>890</v>
      </c>
      <c r="N463" s="204">
        <v>890</v>
      </c>
      <c r="O463" s="205">
        <f t="shared" si="153"/>
        <v>0</v>
      </c>
      <c r="P463" s="212">
        <v>0</v>
      </c>
    </row>
    <row r="464" spans="1:16" s="5" customFormat="1">
      <c r="A464" s="11"/>
      <c r="B464" s="110">
        <v>541</v>
      </c>
      <c r="C464" s="111"/>
      <c r="D464" s="110" t="s">
        <v>23</v>
      </c>
      <c r="E464" s="169">
        <v>0</v>
      </c>
      <c r="F464" s="192">
        <v>0</v>
      </c>
      <c r="G464" s="148">
        <v>0</v>
      </c>
      <c r="H464" s="140" t="e">
        <f t="shared" si="150"/>
        <v>#DIV/0!</v>
      </c>
      <c r="I464" s="180">
        <f t="shared" si="151"/>
        <v>0</v>
      </c>
      <c r="J464" s="200">
        <v>0</v>
      </c>
      <c r="K464" s="200">
        <f t="shared" si="152"/>
        <v>0</v>
      </c>
      <c r="L464" s="215"/>
      <c r="M464" s="215">
        <f t="shared" si="154"/>
        <v>0</v>
      </c>
      <c r="N464" s="204">
        <v>0</v>
      </c>
      <c r="O464" s="205">
        <f t="shared" si="153"/>
        <v>0</v>
      </c>
      <c r="P464" s="212">
        <v>0</v>
      </c>
    </row>
    <row r="465" spans="1:16" s="5" customFormat="1">
      <c r="B465" s="110">
        <v>541</v>
      </c>
      <c r="C465" s="111"/>
      <c r="D465" s="110"/>
      <c r="E465" s="169"/>
      <c r="F465" s="192"/>
      <c r="G465" s="148"/>
      <c r="H465" s="140" t="e">
        <f t="shared" si="150"/>
        <v>#DIV/0!</v>
      </c>
      <c r="I465" s="180"/>
      <c r="J465" s="200"/>
      <c r="K465" s="200"/>
      <c r="L465" s="215"/>
      <c r="M465" s="215">
        <f t="shared" si="154"/>
        <v>0</v>
      </c>
      <c r="N465" s="204"/>
      <c r="O465" s="206">
        <f t="shared" si="153"/>
        <v>0</v>
      </c>
      <c r="P465" s="212"/>
    </row>
    <row r="466" spans="1:16" s="5" customFormat="1">
      <c r="A466" s="13" t="s">
        <v>370</v>
      </c>
      <c r="B466" s="162" t="s">
        <v>3</v>
      </c>
      <c r="C466" s="109" t="s">
        <v>149</v>
      </c>
      <c r="D466" s="108"/>
      <c r="E466" s="170">
        <f>SUM(E454:E464)</f>
        <v>34790</v>
      </c>
      <c r="F466" s="194">
        <f t="shared" ref="F466:G466" si="155">SUM(F454:F464)</f>
        <v>35190</v>
      </c>
      <c r="G466" s="154">
        <f t="shared" si="155"/>
        <v>36090</v>
      </c>
      <c r="H466" s="141">
        <f t="shared" si="150"/>
        <v>2.557544757033248E-2</v>
      </c>
      <c r="I466" s="181">
        <f>G466-F466</f>
        <v>900</v>
      </c>
      <c r="J466" s="201">
        <f>SUM(J454:J464)</f>
        <v>35715</v>
      </c>
      <c r="K466" s="201">
        <f>SUM(K454:K465)</f>
        <v>-375</v>
      </c>
      <c r="L466" s="216"/>
      <c r="M466" s="216">
        <f>SUM(M454:M465)</f>
        <v>36090</v>
      </c>
      <c r="N466" s="233">
        <f>SUM(N454:N465)</f>
        <v>35715</v>
      </c>
      <c r="O466" s="208">
        <f t="shared" si="153"/>
        <v>-1.0390689941812137E-2</v>
      </c>
      <c r="P466" s="213">
        <f>SUM(P454:P464)</f>
        <v>0</v>
      </c>
    </row>
    <row r="467" spans="1:16" s="5" customFormat="1">
      <c r="A467" s="11"/>
      <c r="B467" s="11"/>
      <c r="C467" s="74"/>
      <c r="E467" s="169"/>
      <c r="F467" s="192"/>
      <c r="G467" s="148"/>
      <c r="H467" s="140"/>
      <c r="I467" s="180"/>
      <c r="J467" s="200"/>
      <c r="K467" s="200"/>
      <c r="L467" s="215"/>
      <c r="M467" s="215"/>
      <c r="N467" s="204"/>
      <c r="O467" s="206"/>
      <c r="P467" s="212"/>
    </row>
    <row r="468" spans="1:16" s="5" customFormat="1">
      <c r="A468" s="11"/>
      <c r="B468" s="108">
        <v>543</v>
      </c>
      <c r="C468" s="109" t="s">
        <v>150</v>
      </c>
      <c r="D468" s="108"/>
      <c r="E468" s="170"/>
      <c r="F468" s="193"/>
      <c r="G468" s="149"/>
      <c r="H468" s="142"/>
      <c r="I468" s="142"/>
      <c r="J468" s="228"/>
      <c r="K468" s="228"/>
      <c r="L468" s="229"/>
      <c r="M468" s="229"/>
      <c r="N468" s="233"/>
      <c r="O468" s="208"/>
      <c r="P468" s="213"/>
    </row>
    <row r="469" spans="1:16" s="5" customFormat="1">
      <c r="A469" s="11"/>
      <c r="B469" s="110">
        <v>543</v>
      </c>
      <c r="C469" s="111">
        <v>5105115</v>
      </c>
      <c r="D469" s="110" t="s">
        <v>146</v>
      </c>
      <c r="E469" s="169">
        <v>8361</v>
      </c>
      <c r="F469" s="192">
        <v>8361</v>
      </c>
      <c r="G469" s="148">
        <v>8487</v>
      </c>
      <c r="H469" s="140">
        <f t="shared" ref="H469:H476" si="156">(G469-F469)/F469</f>
        <v>1.5069967707212056E-2</v>
      </c>
      <c r="I469" s="180">
        <f t="shared" ref="I469:I474" si="157">G469-F469</f>
        <v>126</v>
      </c>
      <c r="J469" s="200">
        <v>8487</v>
      </c>
      <c r="K469" s="200">
        <f t="shared" ref="K469:K474" si="158">J469-G469</f>
        <v>0</v>
      </c>
      <c r="L469" s="215"/>
      <c r="M469" s="215">
        <f>G469-L469</f>
        <v>8487</v>
      </c>
      <c r="N469" s="204">
        <v>8487</v>
      </c>
      <c r="O469" s="205">
        <f t="shared" ref="O469:O476" si="159">IF(G469=0,0,(N469-G469)/G469)</f>
        <v>0</v>
      </c>
      <c r="P469" s="212">
        <v>0</v>
      </c>
    </row>
    <row r="470" spans="1:16" s="5" customFormat="1">
      <c r="A470" s="11"/>
      <c r="B470" s="110">
        <v>543</v>
      </c>
      <c r="C470" s="111">
        <v>5705718</v>
      </c>
      <c r="D470" s="110" t="s">
        <v>21</v>
      </c>
      <c r="E470" s="169">
        <v>300</v>
      </c>
      <c r="F470" s="192">
        <v>300</v>
      </c>
      <c r="G470" s="148">
        <v>300</v>
      </c>
      <c r="H470" s="140">
        <f t="shared" si="156"/>
        <v>0</v>
      </c>
      <c r="I470" s="180">
        <f t="shared" si="157"/>
        <v>0</v>
      </c>
      <c r="J470" s="200">
        <v>300</v>
      </c>
      <c r="K470" s="200">
        <f t="shared" si="158"/>
        <v>0</v>
      </c>
      <c r="L470" s="215"/>
      <c r="M470" s="215">
        <f t="shared" ref="M470:M474" si="160">G470-L470</f>
        <v>300</v>
      </c>
      <c r="N470" s="204">
        <v>300</v>
      </c>
      <c r="O470" s="205">
        <f t="shared" si="159"/>
        <v>0</v>
      </c>
      <c r="P470" s="212">
        <v>0</v>
      </c>
    </row>
    <row r="471" spans="1:16" s="5" customFormat="1">
      <c r="A471" s="11"/>
      <c r="B471" s="110">
        <v>543</v>
      </c>
      <c r="C471" s="111"/>
      <c r="D471" s="110" t="s">
        <v>7</v>
      </c>
      <c r="E471" s="169">
        <v>0</v>
      </c>
      <c r="F471" s="192">
        <v>0</v>
      </c>
      <c r="G471" s="148">
        <v>0</v>
      </c>
      <c r="H471" s="140" t="e">
        <f t="shared" si="156"/>
        <v>#DIV/0!</v>
      </c>
      <c r="I471" s="180">
        <f t="shared" si="157"/>
        <v>0</v>
      </c>
      <c r="J471" s="200">
        <v>0</v>
      </c>
      <c r="K471" s="200">
        <f t="shared" si="158"/>
        <v>0</v>
      </c>
      <c r="L471" s="215"/>
      <c r="M471" s="215">
        <f t="shared" si="160"/>
        <v>0</v>
      </c>
      <c r="N471" s="204">
        <v>0</v>
      </c>
      <c r="O471" s="205">
        <f t="shared" si="159"/>
        <v>0</v>
      </c>
      <c r="P471" s="212">
        <v>0</v>
      </c>
    </row>
    <row r="472" spans="1:16" s="5" customFormat="1">
      <c r="A472" s="11"/>
      <c r="B472" s="110">
        <v>543</v>
      </c>
      <c r="C472" s="111">
        <v>5705491</v>
      </c>
      <c r="D472" s="110" t="s">
        <v>229</v>
      </c>
      <c r="E472" s="169">
        <v>4200</v>
      </c>
      <c r="F472" s="192">
        <v>4200</v>
      </c>
      <c r="G472" s="148">
        <v>4200</v>
      </c>
      <c r="H472" s="140">
        <f t="shared" si="156"/>
        <v>0</v>
      </c>
      <c r="I472" s="180">
        <f t="shared" si="157"/>
        <v>0</v>
      </c>
      <c r="J472" s="200">
        <v>4200</v>
      </c>
      <c r="K472" s="200">
        <f t="shared" si="158"/>
        <v>0</v>
      </c>
      <c r="L472" s="215"/>
      <c r="M472" s="215">
        <f t="shared" si="160"/>
        <v>4200</v>
      </c>
      <c r="N472" s="204">
        <v>4200</v>
      </c>
      <c r="O472" s="205">
        <f t="shared" si="159"/>
        <v>0</v>
      </c>
      <c r="P472" s="212">
        <v>0</v>
      </c>
    </row>
    <row r="473" spans="1:16" s="5" customFormat="1">
      <c r="A473" s="11"/>
      <c r="B473" s="110">
        <v>543</v>
      </c>
      <c r="C473" s="111"/>
      <c r="D473" s="110" t="s">
        <v>9</v>
      </c>
      <c r="E473" s="169">
        <v>0</v>
      </c>
      <c r="F473" s="192">
        <v>0</v>
      </c>
      <c r="G473" s="148">
        <v>0</v>
      </c>
      <c r="H473" s="140" t="e">
        <f t="shared" si="156"/>
        <v>#DIV/0!</v>
      </c>
      <c r="I473" s="180">
        <f t="shared" si="157"/>
        <v>0</v>
      </c>
      <c r="J473" s="200">
        <v>0</v>
      </c>
      <c r="K473" s="200">
        <f t="shared" si="158"/>
        <v>0</v>
      </c>
      <c r="L473" s="215"/>
      <c r="M473" s="215">
        <f t="shared" si="160"/>
        <v>0</v>
      </c>
      <c r="N473" s="204">
        <v>0</v>
      </c>
      <c r="O473" s="205">
        <f t="shared" si="159"/>
        <v>0</v>
      </c>
      <c r="P473" s="212">
        <v>0</v>
      </c>
    </row>
    <row r="474" spans="1:16" s="5" customFormat="1">
      <c r="A474" s="11"/>
      <c r="B474" s="110">
        <v>543</v>
      </c>
      <c r="C474" s="111">
        <v>5795785</v>
      </c>
      <c r="D474" s="110" t="s">
        <v>151</v>
      </c>
      <c r="E474" s="169">
        <v>40000</v>
      </c>
      <c r="F474" s="192">
        <v>40000</v>
      </c>
      <c r="G474" s="148">
        <v>40000</v>
      </c>
      <c r="H474" s="140">
        <f t="shared" si="156"/>
        <v>0</v>
      </c>
      <c r="I474" s="180">
        <f t="shared" si="157"/>
        <v>0</v>
      </c>
      <c r="J474" s="200">
        <v>40000</v>
      </c>
      <c r="K474" s="200">
        <f t="shared" si="158"/>
        <v>0</v>
      </c>
      <c r="L474" s="215"/>
      <c r="M474" s="215">
        <f t="shared" si="160"/>
        <v>40000</v>
      </c>
      <c r="N474" s="204">
        <v>40000</v>
      </c>
      <c r="O474" s="205">
        <f t="shared" si="159"/>
        <v>0</v>
      </c>
      <c r="P474" s="212">
        <v>0</v>
      </c>
    </row>
    <row r="475" spans="1:16" s="5" customFormat="1">
      <c r="B475" s="110"/>
      <c r="C475" s="111"/>
      <c r="D475" s="110"/>
      <c r="E475" s="169"/>
      <c r="F475" s="192"/>
      <c r="G475" s="148"/>
      <c r="H475" s="140" t="e">
        <f t="shared" si="156"/>
        <v>#DIV/0!</v>
      </c>
      <c r="I475" s="180"/>
      <c r="J475" s="200"/>
      <c r="K475" s="200"/>
      <c r="L475" s="215"/>
      <c r="M475" s="215"/>
      <c r="N475" s="204"/>
      <c r="O475" s="206">
        <f t="shared" si="159"/>
        <v>0</v>
      </c>
      <c r="P475" s="212"/>
    </row>
    <row r="476" spans="1:16" s="5" customFormat="1">
      <c r="A476" s="13" t="s">
        <v>370</v>
      </c>
      <c r="B476" s="108" t="s">
        <v>3</v>
      </c>
      <c r="C476" s="109" t="s">
        <v>152</v>
      </c>
      <c r="D476" s="108"/>
      <c r="E476" s="170">
        <f>SUM(E469:E474)</f>
        <v>52861</v>
      </c>
      <c r="F476" s="194">
        <f t="shared" ref="F476:G476" si="161">SUM(F469:F474)</f>
        <v>52861</v>
      </c>
      <c r="G476" s="154">
        <f t="shared" si="161"/>
        <v>52987</v>
      </c>
      <c r="H476" s="141">
        <f t="shared" si="156"/>
        <v>2.3836098446870092E-3</v>
      </c>
      <c r="I476" s="181">
        <f>G476-F476</f>
        <v>126</v>
      </c>
      <c r="J476" s="201">
        <f>SUM(J469:J474)</f>
        <v>52987</v>
      </c>
      <c r="K476" s="201">
        <f>SUM(K469:K475)</f>
        <v>0</v>
      </c>
      <c r="L476" s="216"/>
      <c r="M476" s="216">
        <f>SUM(M469:M475)</f>
        <v>52987</v>
      </c>
      <c r="N476" s="233">
        <f>SUM(N469:N475)</f>
        <v>52987</v>
      </c>
      <c r="O476" s="208">
        <f t="shared" si="159"/>
        <v>0</v>
      </c>
      <c r="P476" s="213">
        <f>SUM(P469:P474)</f>
        <v>0</v>
      </c>
    </row>
    <row r="477" spans="1:16" s="5" customFormat="1">
      <c r="A477" s="11"/>
      <c r="B477" s="11"/>
      <c r="C477" s="74"/>
      <c r="E477" s="169"/>
      <c r="F477" s="192"/>
      <c r="G477" s="148"/>
      <c r="H477" s="140"/>
      <c r="I477" s="180"/>
      <c r="J477" s="200"/>
      <c r="K477" s="200"/>
      <c r="L477" s="215"/>
      <c r="M477" s="215"/>
      <c r="N477" s="204"/>
      <c r="O477" s="206"/>
      <c r="P477" s="212"/>
    </row>
    <row r="478" spans="1:16" s="5" customFormat="1">
      <c r="A478" s="11"/>
      <c r="B478" s="108">
        <v>610</v>
      </c>
      <c r="C478" s="109" t="s">
        <v>153</v>
      </c>
      <c r="D478" s="108"/>
      <c r="E478" s="170"/>
      <c r="F478" s="193"/>
      <c r="G478" s="149"/>
      <c r="H478" s="142"/>
      <c r="I478" s="142"/>
      <c r="J478" s="228"/>
      <c r="K478" s="228"/>
      <c r="L478" s="229"/>
      <c r="M478" s="229"/>
      <c r="N478" s="233"/>
      <c r="O478" s="208"/>
      <c r="P478" s="213"/>
    </row>
    <row r="479" spans="1:16" s="5" customFormat="1">
      <c r="A479" s="11"/>
      <c r="B479" s="110">
        <v>610</v>
      </c>
      <c r="C479" s="111">
        <v>5105115</v>
      </c>
      <c r="D479" s="110" t="s">
        <v>385</v>
      </c>
      <c r="E479" s="169">
        <v>50697</v>
      </c>
      <c r="F479" s="192">
        <v>51697</v>
      </c>
      <c r="G479" s="148">
        <v>54060</v>
      </c>
      <c r="H479" s="140">
        <f t="shared" ref="H479:H500" si="162">(G479-F479)/F479</f>
        <v>4.5708648470897728E-2</v>
      </c>
      <c r="I479" s="180">
        <f t="shared" ref="I479:I499" si="163">G479-F479</f>
        <v>2363</v>
      </c>
      <c r="J479" s="200">
        <v>54060</v>
      </c>
      <c r="K479" s="200">
        <f t="shared" ref="K479:K499" si="164">J479-G479</f>
        <v>0</v>
      </c>
      <c r="L479" s="215"/>
      <c r="M479" s="215">
        <f t="shared" ref="M479:M480" si="165">G479-L479</f>
        <v>54060</v>
      </c>
      <c r="N479" s="204">
        <v>54060</v>
      </c>
      <c r="O479" s="205">
        <f t="shared" ref="O479:O500" si="166">IF(G479=0,0,(N479-G479)/G479)</f>
        <v>0</v>
      </c>
      <c r="P479" s="212">
        <v>0</v>
      </c>
    </row>
    <row r="480" spans="1:16" s="7" customFormat="1">
      <c r="A480" s="11"/>
      <c r="B480" s="110">
        <v>610</v>
      </c>
      <c r="C480" s="111">
        <v>5105111</v>
      </c>
      <c r="D480" s="110" t="s">
        <v>218</v>
      </c>
      <c r="E480" s="169">
        <v>605</v>
      </c>
      <c r="F480" s="192">
        <v>750</v>
      </c>
      <c r="G480" s="148">
        <v>800</v>
      </c>
      <c r="H480" s="140">
        <f t="shared" si="162"/>
        <v>6.6666666666666666E-2</v>
      </c>
      <c r="I480" s="180">
        <f t="shared" si="163"/>
        <v>50</v>
      </c>
      <c r="J480" s="200">
        <v>800</v>
      </c>
      <c r="K480" s="200">
        <f t="shared" si="164"/>
        <v>0</v>
      </c>
      <c r="L480" s="215"/>
      <c r="M480" s="215">
        <f t="shared" si="165"/>
        <v>800</v>
      </c>
      <c r="N480" s="204">
        <v>800</v>
      </c>
      <c r="O480" s="205">
        <f t="shared" si="166"/>
        <v>0</v>
      </c>
      <c r="P480" s="212">
        <v>0</v>
      </c>
    </row>
    <row r="481" spans="1:16" s="5" customFormat="1">
      <c r="A481" s="11"/>
      <c r="B481" s="110">
        <v>610</v>
      </c>
      <c r="C481" s="111"/>
      <c r="D481" s="110" t="s">
        <v>154</v>
      </c>
      <c r="E481" s="169">
        <v>0</v>
      </c>
      <c r="F481" s="192">
        <v>0</v>
      </c>
      <c r="G481" s="148">
        <v>0</v>
      </c>
      <c r="H481" s="140" t="e">
        <f t="shared" si="162"/>
        <v>#DIV/0!</v>
      </c>
      <c r="I481" s="180">
        <f t="shared" si="163"/>
        <v>0</v>
      </c>
      <c r="J481" s="200">
        <v>0</v>
      </c>
      <c r="K481" s="200">
        <f t="shared" si="164"/>
        <v>0</v>
      </c>
      <c r="L481" s="215"/>
      <c r="M481" s="215">
        <f>G481-L481</f>
        <v>0</v>
      </c>
      <c r="N481" s="204">
        <v>0</v>
      </c>
      <c r="O481" s="205">
        <f t="shared" si="166"/>
        <v>0</v>
      </c>
      <c r="P481" s="212">
        <v>0</v>
      </c>
    </row>
    <row r="482" spans="1:16" s="7" customFormat="1">
      <c r="A482" s="11"/>
      <c r="B482" s="110">
        <v>610</v>
      </c>
      <c r="C482" s="111">
        <v>5105110</v>
      </c>
      <c r="D482" s="110" t="s">
        <v>155</v>
      </c>
      <c r="E482" s="169">
        <v>57359</v>
      </c>
      <c r="F482" s="192">
        <v>58300</v>
      </c>
      <c r="G482" s="148">
        <v>59677</v>
      </c>
      <c r="H482" s="140">
        <f t="shared" si="162"/>
        <v>2.3619210977701543E-2</v>
      </c>
      <c r="I482" s="180">
        <f t="shared" si="163"/>
        <v>1377</v>
      </c>
      <c r="J482" s="244">
        <v>58300</v>
      </c>
      <c r="K482" s="200">
        <f t="shared" si="164"/>
        <v>-1377</v>
      </c>
      <c r="L482" s="215"/>
      <c r="M482" s="215">
        <f t="shared" ref="M482:M499" si="167">G482-L482</f>
        <v>59677</v>
      </c>
      <c r="N482" s="204">
        <v>58300</v>
      </c>
      <c r="O482" s="205">
        <f t="shared" si="166"/>
        <v>-2.3074216197194901E-2</v>
      </c>
      <c r="P482" s="212">
        <v>0</v>
      </c>
    </row>
    <row r="483" spans="1:16" s="5" customFormat="1">
      <c r="A483" s="11"/>
      <c r="B483" s="110">
        <v>610</v>
      </c>
      <c r="C483" s="111">
        <v>5105110</v>
      </c>
      <c r="D483" s="110" t="s">
        <v>156</v>
      </c>
      <c r="E483" s="169">
        <v>2730</v>
      </c>
      <c r="F483" s="192">
        <v>2900</v>
      </c>
      <c r="G483" s="148">
        <v>3042</v>
      </c>
      <c r="H483" s="140">
        <f t="shared" si="162"/>
        <v>4.8965517241379312E-2</v>
      </c>
      <c r="I483" s="180">
        <f t="shared" si="163"/>
        <v>142</v>
      </c>
      <c r="J483" s="200">
        <v>3042</v>
      </c>
      <c r="K483" s="200">
        <f t="shared" si="164"/>
        <v>0</v>
      </c>
      <c r="L483" s="215"/>
      <c r="M483" s="215">
        <f t="shared" si="167"/>
        <v>3042</v>
      </c>
      <c r="N483" s="204">
        <v>3042</v>
      </c>
      <c r="O483" s="205">
        <f t="shared" si="166"/>
        <v>0</v>
      </c>
      <c r="P483" s="212">
        <v>0</v>
      </c>
    </row>
    <row r="484" spans="1:16" s="5" customFormat="1">
      <c r="A484" s="11"/>
      <c r="B484" s="110">
        <v>610</v>
      </c>
      <c r="C484" s="111"/>
      <c r="D484" s="110" t="s">
        <v>16</v>
      </c>
      <c r="E484" s="169">
        <v>0</v>
      </c>
      <c r="F484" s="192">
        <v>0</v>
      </c>
      <c r="G484" s="148">
        <v>0</v>
      </c>
      <c r="H484" s="140" t="e">
        <f t="shared" si="162"/>
        <v>#DIV/0!</v>
      </c>
      <c r="I484" s="180">
        <f t="shared" si="163"/>
        <v>0</v>
      </c>
      <c r="J484" s="200">
        <v>0</v>
      </c>
      <c r="K484" s="200">
        <f t="shared" si="164"/>
        <v>0</v>
      </c>
      <c r="L484" s="215"/>
      <c r="M484" s="215">
        <f t="shared" si="167"/>
        <v>0</v>
      </c>
      <c r="N484" s="204">
        <v>0</v>
      </c>
      <c r="O484" s="205">
        <f t="shared" si="166"/>
        <v>0</v>
      </c>
      <c r="P484" s="212">
        <v>0</v>
      </c>
    </row>
    <row r="485" spans="1:16" s="5" customFormat="1">
      <c r="A485" s="11"/>
      <c r="B485" s="110">
        <v>610</v>
      </c>
      <c r="C485" s="111"/>
      <c r="D485" s="110" t="s">
        <v>199</v>
      </c>
      <c r="E485" s="169">
        <v>0</v>
      </c>
      <c r="F485" s="192">
        <v>0</v>
      </c>
      <c r="G485" s="148">
        <v>0</v>
      </c>
      <c r="H485" s="140" t="e">
        <f t="shared" si="162"/>
        <v>#DIV/0!</v>
      </c>
      <c r="I485" s="180">
        <f t="shared" si="163"/>
        <v>0</v>
      </c>
      <c r="J485" s="200">
        <v>0</v>
      </c>
      <c r="K485" s="200">
        <f t="shared" si="164"/>
        <v>0</v>
      </c>
      <c r="L485" s="215"/>
      <c r="M485" s="215">
        <f t="shared" si="167"/>
        <v>0</v>
      </c>
      <c r="N485" s="204">
        <v>0</v>
      </c>
      <c r="O485" s="205">
        <f t="shared" si="166"/>
        <v>0</v>
      </c>
      <c r="P485" s="212">
        <v>0</v>
      </c>
    </row>
    <row r="486" spans="1:16" s="5" customFormat="1">
      <c r="A486" s="11"/>
      <c r="B486" s="110">
        <v>610</v>
      </c>
      <c r="C486" s="111">
        <v>5705244</v>
      </c>
      <c r="D486" s="110" t="s">
        <v>64</v>
      </c>
      <c r="E486" s="169">
        <v>675</v>
      </c>
      <c r="F486" s="192">
        <v>700</v>
      </c>
      <c r="G486" s="148">
        <v>700</v>
      </c>
      <c r="H486" s="140">
        <f t="shared" si="162"/>
        <v>0</v>
      </c>
      <c r="I486" s="180">
        <f t="shared" si="163"/>
        <v>0</v>
      </c>
      <c r="J486" s="200">
        <v>700</v>
      </c>
      <c r="K486" s="200">
        <f t="shared" si="164"/>
        <v>0</v>
      </c>
      <c r="L486" s="215"/>
      <c r="M486" s="215">
        <f t="shared" si="167"/>
        <v>700</v>
      </c>
      <c r="N486" s="204">
        <v>700</v>
      </c>
      <c r="O486" s="205">
        <f t="shared" si="166"/>
        <v>0</v>
      </c>
      <c r="P486" s="212">
        <v>0</v>
      </c>
    </row>
    <row r="487" spans="1:16" s="5" customFormat="1">
      <c r="A487" s="11"/>
      <c r="B487" s="110">
        <v>610</v>
      </c>
      <c r="C487" s="111">
        <v>5705242</v>
      </c>
      <c r="D487" s="110" t="s">
        <v>34</v>
      </c>
      <c r="E487" s="169">
        <v>1041</v>
      </c>
      <c r="F487" s="192">
        <v>1041</v>
      </c>
      <c r="G487" s="148">
        <v>1095</v>
      </c>
      <c r="H487" s="140">
        <f t="shared" si="162"/>
        <v>5.1873198847262249E-2</v>
      </c>
      <c r="I487" s="180">
        <f t="shared" si="163"/>
        <v>54</v>
      </c>
      <c r="J487" s="200">
        <v>1095</v>
      </c>
      <c r="K487" s="200">
        <f t="shared" si="164"/>
        <v>0</v>
      </c>
      <c r="L487" s="215"/>
      <c r="M487" s="215">
        <f t="shared" si="167"/>
        <v>1095</v>
      </c>
      <c r="N487" s="204">
        <v>1095</v>
      </c>
      <c r="O487" s="205">
        <f t="shared" si="166"/>
        <v>0</v>
      </c>
      <c r="P487" s="212">
        <v>0</v>
      </c>
    </row>
    <row r="488" spans="1:16" s="5" customFormat="1">
      <c r="A488" s="11"/>
      <c r="B488" s="110">
        <v>610</v>
      </c>
      <c r="C488" s="111">
        <v>5705255</v>
      </c>
      <c r="D488" s="110" t="s">
        <v>157</v>
      </c>
      <c r="E488" s="169">
        <v>1047</v>
      </c>
      <c r="F488" s="192">
        <v>1047</v>
      </c>
      <c r="G488" s="148">
        <v>1096</v>
      </c>
      <c r="H488" s="140">
        <f t="shared" si="162"/>
        <v>4.6800382043935052E-2</v>
      </c>
      <c r="I488" s="180">
        <f t="shared" si="163"/>
        <v>49</v>
      </c>
      <c r="J488" s="200">
        <v>1096</v>
      </c>
      <c r="K488" s="200">
        <f t="shared" si="164"/>
        <v>0</v>
      </c>
      <c r="L488" s="215"/>
      <c r="M488" s="215">
        <f t="shared" si="167"/>
        <v>1096</v>
      </c>
      <c r="N488" s="204">
        <v>1096</v>
      </c>
      <c r="O488" s="205">
        <f t="shared" si="166"/>
        <v>0</v>
      </c>
      <c r="P488" s="212">
        <v>0</v>
      </c>
    </row>
    <row r="489" spans="1:16" s="5" customFormat="1">
      <c r="A489" s="11"/>
      <c r="B489" s="110">
        <v>610</v>
      </c>
      <c r="C489" s="111"/>
      <c r="D489" s="110" t="s">
        <v>214</v>
      </c>
      <c r="E489" s="169">
        <v>0</v>
      </c>
      <c r="F489" s="192">
        <v>0</v>
      </c>
      <c r="G489" s="148">
        <v>0</v>
      </c>
      <c r="H489" s="140" t="e">
        <f t="shared" si="162"/>
        <v>#DIV/0!</v>
      </c>
      <c r="I489" s="180">
        <f t="shared" si="163"/>
        <v>0</v>
      </c>
      <c r="J489" s="200">
        <v>0</v>
      </c>
      <c r="K489" s="200">
        <f t="shared" si="164"/>
        <v>0</v>
      </c>
      <c r="L489" s="215"/>
      <c r="M489" s="215">
        <f t="shared" si="167"/>
        <v>0</v>
      </c>
      <c r="N489" s="204">
        <v>0</v>
      </c>
      <c r="O489" s="205">
        <f t="shared" si="166"/>
        <v>0</v>
      </c>
      <c r="P489" s="212">
        <v>0</v>
      </c>
    </row>
    <row r="490" spans="1:16" s="5" customFormat="1">
      <c r="A490" s="11"/>
      <c r="B490" s="110">
        <v>610</v>
      </c>
      <c r="C490" s="111">
        <v>5705342</v>
      </c>
      <c r="D490" s="110" t="s">
        <v>19</v>
      </c>
      <c r="E490" s="169">
        <v>1392</v>
      </c>
      <c r="F490" s="192">
        <v>1420</v>
      </c>
      <c r="G490" s="148">
        <v>1450</v>
      </c>
      <c r="H490" s="140">
        <f t="shared" si="162"/>
        <v>2.1126760563380281E-2</v>
      </c>
      <c r="I490" s="180">
        <f t="shared" si="163"/>
        <v>30</v>
      </c>
      <c r="J490" s="200">
        <v>1450</v>
      </c>
      <c r="K490" s="200">
        <f t="shared" si="164"/>
        <v>0</v>
      </c>
      <c r="L490" s="215"/>
      <c r="M490" s="215">
        <f t="shared" si="167"/>
        <v>1450</v>
      </c>
      <c r="N490" s="204">
        <v>1450</v>
      </c>
      <c r="O490" s="205">
        <f t="shared" si="166"/>
        <v>0</v>
      </c>
      <c r="P490" s="212">
        <v>0</v>
      </c>
    </row>
    <row r="491" spans="1:16" s="5" customFormat="1">
      <c r="A491" s="11"/>
      <c r="B491" s="110">
        <v>610</v>
      </c>
      <c r="C491" s="111"/>
      <c r="D491" s="110" t="s">
        <v>20</v>
      </c>
      <c r="E491" s="169">
        <v>0</v>
      </c>
      <c r="F491" s="192">
        <v>0</v>
      </c>
      <c r="G491" s="148">
        <v>0</v>
      </c>
      <c r="H491" s="140" t="e">
        <f t="shared" si="162"/>
        <v>#DIV/0!</v>
      </c>
      <c r="I491" s="180">
        <f t="shared" si="163"/>
        <v>0</v>
      </c>
      <c r="J491" s="200">
        <v>0</v>
      </c>
      <c r="K491" s="200">
        <f t="shared" si="164"/>
        <v>0</v>
      </c>
      <c r="L491" s="215"/>
      <c r="M491" s="215">
        <f t="shared" si="167"/>
        <v>0</v>
      </c>
      <c r="N491" s="204">
        <v>0</v>
      </c>
      <c r="O491" s="205">
        <f t="shared" si="166"/>
        <v>0</v>
      </c>
      <c r="P491" s="212">
        <v>0</v>
      </c>
    </row>
    <row r="492" spans="1:16" s="5" customFormat="1">
      <c r="A492" s="11"/>
      <c r="B492" s="110">
        <v>610</v>
      </c>
      <c r="C492" s="111">
        <v>5705716</v>
      </c>
      <c r="D492" s="110" t="s">
        <v>158</v>
      </c>
      <c r="E492" s="169">
        <v>1000</v>
      </c>
      <c r="F492" s="192">
        <v>1000</v>
      </c>
      <c r="G492" s="148">
        <v>1000</v>
      </c>
      <c r="H492" s="140">
        <f t="shared" si="162"/>
        <v>0</v>
      </c>
      <c r="I492" s="180">
        <f t="shared" si="163"/>
        <v>0</v>
      </c>
      <c r="J492" s="200">
        <v>0</v>
      </c>
      <c r="K492" s="200">
        <f t="shared" si="164"/>
        <v>-1000</v>
      </c>
      <c r="L492" s="215"/>
      <c r="M492" s="215">
        <f t="shared" si="167"/>
        <v>1000</v>
      </c>
      <c r="N492" s="204">
        <v>0</v>
      </c>
      <c r="O492" s="205">
        <f t="shared" si="166"/>
        <v>-1</v>
      </c>
      <c r="P492" s="212">
        <v>0</v>
      </c>
    </row>
    <row r="493" spans="1:16" s="5" customFormat="1">
      <c r="A493" s="11"/>
      <c r="B493" s="110">
        <v>610</v>
      </c>
      <c r="C493" s="111">
        <v>5705491</v>
      </c>
      <c r="D493" s="110" t="s">
        <v>159</v>
      </c>
      <c r="E493" s="169">
        <v>8403</v>
      </c>
      <c r="F493" s="192">
        <v>8630</v>
      </c>
      <c r="G493" s="148">
        <v>9442</v>
      </c>
      <c r="H493" s="140">
        <f t="shared" si="162"/>
        <v>9.4090382387022012E-2</v>
      </c>
      <c r="I493" s="180">
        <f t="shared" si="163"/>
        <v>812</v>
      </c>
      <c r="J493" s="200">
        <v>9040</v>
      </c>
      <c r="K493" s="200">
        <f t="shared" si="164"/>
        <v>-402</v>
      </c>
      <c r="L493" s="215"/>
      <c r="M493" s="215">
        <f t="shared" si="167"/>
        <v>9442</v>
      </c>
      <c r="N493" s="204">
        <v>9040</v>
      </c>
      <c r="O493" s="205">
        <f t="shared" si="166"/>
        <v>-4.2575725481889433E-2</v>
      </c>
      <c r="P493" s="212">
        <v>0</v>
      </c>
    </row>
    <row r="494" spans="1:16" s="5" customFormat="1">
      <c r="A494" s="11"/>
      <c r="B494" s="110">
        <v>610</v>
      </c>
      <c r="C494" s="111">
        <v>5705420</v>
      </c>
      <c r="D494" s="110" t="s">
        <v>7</v>
      </c>
      <c r="E494" s="169">
        <v>1254</v>
      </c>
      <c r="F494" s="192">
        <v>1254</v>
      </c>
      <c r="G494" s="148">
        <v>1279</v>
      </c>
      <c r="H494" s="140">
        <f t="shared" si="162"/>
        <v>1.9936204146730464E-2</v>
      </c>
      <c r="I494" s="180">
        <f t="shared" si="163"/>
        <v>25</v>
      </c>
      <c r="J494" s="200">
        <v>1279</v>
      </c>
      <c r="K494" s="200">
        <f t="shared" si="164"/>
        <v>0</v>
      </c>
      <c r="L494" s="215"/>
      <c r="M494" s="215">
        <f t="shared" si="167"/>
        <v>1279</v>
      </c>
      <c r="N494" s="204">
        <v>1279</v>
      </c>
      <c r="O494" s="205">
        <f t="shared" si="166"/>
        <v>0</v>
      </c>
      <c r="P494" s="212">
        <v>0</v>
      </c>
    </row>
    <row r="495" spans="1:16" s="7" customFormat="1">
      <c r="A495" s="11"/>
      <c r="B495" s="110">
        <v>610</v>
      </c>
      <c r="C495" s="111"/>
      <c r="D495" s="110" t="s">
        <v>160</v>
      </c>
      <c r="E495" s="169">
        <v>0</v>
      </c>
      <c r="F495" s="192">
        <v>0</v>
      </c>
      <c r="G495" s="148">
        <v>0</v>
      </c>
      <c r="H495" s="140" t="e">
        <f t="shared" si="162"/>
        <v>#DIV/0!</v>
      </c>
      <c r="I495" s="180">
        <f t="shared" si="163"/>
        <v>0</v>
      </c>
      <c r="J495" s="200">
        <v>0</v>
      </c>
      <c r="K495" s="200">
        <f t="shared" si="164"/>
        <v>0</v>
      </c>
      <c r="L495" s="215"/>
      <c r="M495" s="215">
        <f t="shared" si="167"/>
        <v>0</v>
      </c>
      <c r="N495" s="204">
        <v>0</v>
      </c>
      <c r="O495" s="205">
        <f t="shared" si="166"/>
        <v>0</v>
      </c>
      <c r="P495" s="212">
        <v>0</v>
      </c>
    </row>
    <row r="496" spans="1:16" s="5" customFormat="1">
      <c r="A496" s="11"/>
      <c r="B496" s="110">
        <v>610</v>
      </c>
      <c r="C496" s="111">
        <v>5705520</v>
      </c>
      <c r="D496" s="110" t="s">
        <v>161</v>
      </c>
      <c r="E496" s="169">
        <v>18658</v>
      </c>
      <c r="F496" s="192">
        <v>21000</v>
      </c>
      <c r="G496" s="148">
        <v>21420</v>
      </c>
      <c r="H496" s="140">
        <f t="shared" si="162"/>
        <v>0.02</v>
      </c>
      <c r="I496" s="180">
        <f t="shared" si="163"/>
        <v>420</v>
      </c>
      <c r="J496" s="200">
        <v>21000</v>
      </c>
      <c r="K496" s="200">
        <f t="shared" si="164"/>
        <v>-420</v>
      </c>
      <c r="L496" s="215"/>
      <c r="M496" s="215">
        <f t="shared" si="167"/>
        <v>21420</v>
      </c>
      <c r="N496" s="204">
        <v>21000</v>
      </c>
      <c r="O496" s="205">
        <f t="shared" si="166"/>
        <v>-1.9607843137254902E-2</v>
      </c>
      <c r="P496" s="212">
        <v>0</v>
      </c>
    </row>
    <row r="497" spans="1:16" s="7" customFormat="1">
      <c r="A497" s="11"/>
      <c r="B497" s="110">
        <v>610</v>
      </c>
      <c r="C497" s="111">
        <v>5705711</v>
      </c>
      <c r="D497" s="110" t="s">
        <v>8</v>
      </c>
      <c r="E497" s="169">
        <v>220</v>
      </c>
      <c r="F497" s="192">
        <v>220</v>
      </c>
      <c r="G497" s="148">
        <v>220</v>
      </c>
      <c r="H497" s="140">
        <f t="shared" si="162"/>
        <v>0</v>
      </c>
      <c r="I497" s="180">
        <f t="shared" si="163"/>
        <v>0</v>
      </c>
      <c r="J497" s="200">
        <v>220</v>
      </c>
      <c r="K497" s="200">
        <f t="shared" si="164"/>
        <v>0</v>
      </c>
      <c r="L497" s="215"/>
      <c r="M497" s="215">
        <f t="shared" si="167"/>
        <v>220</v>
      </c>
      <c r="N497" s="204">
        <v>220</v>
      </c>
      <c r="O497" s="205">
        <f t="shared" si="166"/>
        <v>0</v>
      </c>
      <c r="P497" s="212">
        <v>0</v>
      </c>
    </row>
    <row r="498" spans="1:16" s="5" customFormat="1">
      <c r="B498" s="110">
        <v>610</v>
      </c>
      <c r="C498" s="111" t="s">
        <v>400</v>
      </c>
      <c r="D498" s="110" t="s">
        <v>407</v>
      </c>
      <c r="E498" s="169">
        <v>1853</v>
      </c>
      <c r="F498" s="192">
        <v>1853</v>
      </c>
      <c r="G498" s="148">
        <v>1853</v>
      </c>
      <c r="H498" s="140">
        <f t="shared" si="162"/>
        <v>0</v>
      </c>
      <c r="I498" s="180">
        <f t="shared" si="163"/>
        <v>0</v>
      </c>
      <c r="J498" s="200">
        <v>1853</v>
      </c>
      <c r="K498" s="200">
        <f t="shared" si="164"/>
        <v>0</v>
      </c>
      <c r="L498" s="215"/>
      <c r="M498" s="215">
        <f t="shared" si="167"/>
        <v>1853</v>
      </c>
      <c r="N498" s="204">
        <v>1853</v>
      </c>
      <c r="O498" s="206">
        <f t="shared" si="166"/>
        <v>0</v>
      </c>
      <c r="P498" s="212"/>
    </row>
    <row r="499" spans="1:16" s="5" customFormat="1">
      <c r="A499" s="11"/>
      <c r="B499" s="110">
        <v>610</v>
      </c>
      <c r="C499" s="111"/>
      <c r="D499" s="110" t="s">
        <v>23</v>
      </c>
      <c r="E499" s="169">
        <v>0</v>
      </c>
      <c r="F499" s="192">
        <v>0</v>
      </c>
      <c r="G499" s="148">
        <v>0</v>
      </c>
      <c r="H499" s="140" t="e">
        <f t="shared" si="162"/>
        <v>#DIV/0!</v>
      </c>
      <c r="I499" s="180">
        <f t="shared" si="163"/>
        <v>0</v>
      </c>
      <c r="J499" s="200">
        <v>0</v>
      </c>
      <c r="K499" s="200">
        <f t="shared" si="164"/>
        <v>0</v>
      </c>
      <c r="L499" s="215"/>
      <c r="M499" s="215">
        <f t="shared" si="167"/>
        <v>0</v>
      </c>
      <c r="N499" s="204"/>
      <c r="O499" s="205">
        <f t="shared" si="166"/>
        <v>0</v>
      </c>
      <c r="P499" s="212">
        <v>0</v>
      </c>
    </row>
    <row r="500" spans="1:16" s="5" customFormat="1">
      <c r="A500" s="13" t="s">
        <v>364</v>
      </c>
      <c r="B500" s="108" t="s">
        <v>3</v>
      </c>
      <c r="C500" s="109" t="s">
        <v>162</v>
      </c>
      <c r="D500" s="108"/>
      <c r="E500" s="170">
        <f>SUM(E479:E499)</f>
        <v>146934</v>
      </c>
      <c r="F500" s="194">
        <f>SUM(F479:F499)</f>
        <v>151812</v>
      </c>
      <c r="G500" s="154">
        <f>SUM(G479:G499)</f>
        <v>157134</v>
      </c>
      <c r="H500" s="141">
        <f t="shared" si="162"/>
        <v>3.5056517271361949E-2</v>
      </c>
      <c r="I500" s="181">
        <f>G500-F500</f>
        <v>5322</v>
      </c>
      <c r="J500" s="201">
        <f>SUM(J479:J499)</f>
        <v>153935</v>
      </c>
      <c r="K500" s="201">
        <f>SUM(K479:K499)</f>
        <v>-3199</v>
      </c>
      <c r="L500" s="216"/>
      <c r="M500" s="216">
        <f>SUM(M479:M499)</f>
        <v>157134</v>
      </c>
      <c r="N500" s="233">
        <f>SUM(N479:N499)</f>
        <v>153935</v>
      </c>
      <c r="O500" s="208">
        <f t="shared" si="166"/>
        <v>-2.0358420201865922E-2</v>
      </c>
      <c r="P500" s="213">
        <f>SUM(P479:P499)</f>
        <v>0</v>
      </c>
    </row>
    <row r="501" spans="1:16" s="5" customFormat="1">
      <c r="A501" s="11"/>
      <c r="C501" s="74"/>
      <c r="E501" s="169"/>
      <c r="F501" s="192"/>
      <c r="G501" s="148"/>
      <c r="H501" s="140"/>
      <c r="I501" s="180"/>
      <c r="J501" s="200"/>
      <c r="K501" s="200"/>
      <c r="L501" s="215"/>
      <c r="M501" s="215"/>
      <c r="N501" s="204"/>
      <c r="O501" s="206"/>
      <c r="P501" s="212"/>
    </row>
    <row r="502" spans="1:16" s="7" customFormat="1">
      <c r="A502" s="11"/>
      <c r="B502" s="108">
        <v>691</v>
      </c>
      <c r="C502" s="109" t="s">
        <v>163</v>
      </c>
      <c r="D502" s="108"/>
      <c r="E502" s="170"/>
      <c r="F502" s="193"/>
      <c r="G502" s="149"/>
      <c r="H502" s="142"/>
      <c r="I502" s="142"/>
      <c r="J502" s="228"/>
      <c r="K502" s="228"/>
      <c r="L502" s="229"/>
      <c r="M502" s="229"/>
      <c r="N502" s="233"/>
      <c r="O502" s="208"/>
      <c r="P502" s="213"/>
    </row>
    <row r="503" spans="1:16" s="5" customFormat="1">
      <c r="A503" s="11"/>
      <c r="B503" s="110">
        <v>691</v>
      </c>
      <c r="C503" s="111">
        <v>0</v>
      </c>
      <c r="D503" s="110" t="s">
        <v>63</v>
      </c>
      <c r="E503" s="169"/>
      <c r="F503" s="192"/>
      <c r="G503" s="148"/>
      <c r="H503" s="140" t="e">
        <f t="shared" ref="H503:H512" si="168">(G503-F503)/F503</f>
        <v>#DIV/0!</v>
      </c>
      <c r="I503" s="180">
        <f t="shared" ref="I503:I510" si="169">G503-F503</f>
        <v>0</v>
      </c>
      <c r="J503" s="200"/>
      <c r="K503" s="200">
        <f t="shared" ref="K503:K511" si="170">J503-G503</f>
        <v>0</v>
      </c>
      <c r="L503" s="215"/>
      <c r="M503" s="215">
        <f>G503-L503</f>
        <v>0</v>
      </c>
      <c r="N503" s="204"/>
      <c r="O503" s="206">
        <f t="shared" ref="O503:O512" si="171">IF(G503=0,0,(N503-G503)/G503)</f>
        <v>0</v>
      </c>
      <c r="P503" s="212">
        <v>0</v>
      </c>
    </row>
    <row r="504" spans="1:16" s="5" customFormat="1">
      <c r="A504" s="11"/>
      <c r="B504" s="110">
        <v>691</v>
      </c>
      <c r="C504" s="111">
        <v>0</v>
      </c>
      <c r="D504" s="110" t="s">
        <v>64</v>
      </c>
      <c r="E504" s="169"/>
      <c r="F504" s="192"/>
      <c r="G504" s="148"/>
      <c r="H504" s="140" t="e">
        <f t="shared" si="168"/>
        <v>#DIV/0!</v>
      </c>
      <c r="I504" s="180">
        <f t="shared" si="169"/>
        <v>0</v>
      </c>
      <c r="J504" s="200"/>
      <c r="K504" s="200">
        <f t="shared" si="170"/>
        <v>0</v>
      </c>
      <c r="L504" s="215"/>
      <c r="M504" s="215">
        <f t="shared" ref="M504:M510" si="172">G504-L504</f>
        <v>0</v>
      </c>
      <c r="N504" s="204"/>
      <c r="O504" s="206">
        <f t="shared" si="171"/>
        <v>0</v>
      </c>
      <c r="P504" s="212">
        <v>0</v>
      </c>
    </row>
    <row r="505" spans="1:16" s="5" customFormat="1">
      <c r="A505" s="11"/>
      <c r="B505" s="110">
        <v>691</v>
      </c>
      <c r="C505" s="111">
        <v>0</v>
      </c>
      <c r="D505" s="110" t="s">
        <v>164</v>
      </c>
      <c r="E505" s="169"/>
      <c r="F505" s="192"/>
      <c r="G505" s="148"/>
      <c r="H505" s="140" t="e">
        <f t="shared" si="168"/>
        <v>#DIV/0!</v>
      </c>
      <c r="I505" s="180">
        <f t="shared" si="169"/>
        <v>0</v>
      </c>
      <c r="J505" s="200"/>
      <c r="K505" s="200">
        <f t="shared" si="170"/>
        <v>0</v>
      </c>
      <c r="L505" s="215"/>
      <c r="M505" s="215">
        <f t="shared" si="172"/>
        <v>0</v>
      </c>
      <c r="N505" s="204"/>
      <c r="O505" s="206">
        <f t="shared" si="171"/>
        <v>0</v>
      </c>
      <c r="P505" s="212">
        <v>0</v>
      </c>
    </row>
    <row r="506" spans="1:16" s="5" customFormat="1">
      <c r="A506" s="11"/>
      <c r="B506" s="110">
        <v>691</v>
      </c>
      <c r="C506" s="111">
        <v>0</v>
      </c>
      <c r="D506" s="110" t="s">
        <v>20</v>
      </c>
      <c r="E506" s="169"/>
      <c r="F506" s="192"/>
      <c r="G506" s="148"/>
      <c r="H506" s="140" t="e">
        <f t="shared" si="168"/>
        <v>#DIV/0!</v>
      </c>
      <c r="I506" s="180">
        <f t="shared" si="169"/>
        <v>0</v>
      </c>
      <c r="J506" s="200"/>
      <c r="K506" s="200">
        <f t="shared" si="170"/>
        <v>0</v>
      </c>
      <c r="L506" s="215"/>
      <c r="M506" s="215">
        <f t="shared" si="172"/>
        <v>0</v>
      </c>
      <c r="N506" s="204"/>
      <c r="O506" s="206">
        <f t="shared" si="171"/>
        <v>0</v>
      </c>
      <c r="P506" s="212">
        <v>0</v>
      </c>
    </row>
    <row r="507" spans="1:16" s="7" customFormat="1">
      <c r="A507" s="11"/>
      <c r="B507" s="110">
        <v>691</v>
      </c>
      <c r="C507" s="111">
        <v>5705700</v>
      </c>
      <c r="D507" s="110" t="s">
        <v>7</v>
      </c>
      <c r="E507" s="169">
        <v>100</v>
      </c>
      <c r="F507" s="192">
        <v>100</v>
      </c>
      <c r="G507" s="148">
        <v>100</v>
      </c>
      <c r="H507" s="140">
        <f t="shared" si="168"/>
        <v>0</v>
      </c>
      <c r="I507" s="180">
        <f t="shared" si="169"/>
        <v>0</v>
      </c>
      <c r="J507" s="200">
        <v>100</v>
      </c>
      <c r="K507" s="200">
        <f t="shared" si="170"/>
        <v>0</v>
      </c>
      <c r="L507" s="215"/>
      <c r="M507" s="215">
        <f t="shared" si="172"/>
        <v>100</v>
      </c>
      <c r="N507" s="204">
        <v>100</v>
      </c>
      <c r="O507" s="205">
        <f t="shared" si="171"/>
        <v>0</v>
      </c>
      <c r="P507" s="212">
        <v>0</v>
      </c>
    </row>
    <row r="508" spans="1:16" s="5" customFormat="1">
      <c r="A508" s="11"/>
      <c r="B508" s="110">
        <v>691</v>
      </c>
      <c r="C508" s="111"/>
      <c r="D508" s="110" t="s">
        <v>41</v>
      </c>
      <c r="E508" s="169"/>
      <c r="F508" s="192"/>
      <c r="G508" s="148"/>
      <c r="H508" s="140" t="e">
        <f t="shared" si="168"/>
        <v>#DIV/0!</v>
      </c>
      <c r="I508" s="180">
        <f t="shared" si="169"/>
        <v>0</v>
      </c>
      <c r="J508" s="200"/>
      <c r="K508" s="200">
        <f t="shared" si="170"/>
        <v>0</v>
      </c>
      <c r="L508" s="215"/>
      <c r="M508" s="215">
        <f t="shared" si="172"/>
        <v>0</v>
      </c>
      <c r="N508" s="204"/>
      <c r="O508" s="206">
        <f t="shared" si="171"/>
        <v>0</v>
      </c>
      <c r="P508" s="212">
        <v>0</v>
      </c>
    </row>
    <row r="509" spans="1:16" s="7" customFormat="1">
      <c r="A509" s="11"/>
      <c r="B509" s="110">
        <v>691</v>
      </c>
      <c r="C509" s="111"/>
      <c r="D509" s="110" t="s">
        <v>8</v>
      </c>
      <c r="E509" s="169"/>
      <c r="F509" s="192"/>
      <c r="G509" s="148"/>
      <c r="H509" s="140" t="e">
        <f t="shared" si="168"/>
        <v>#DIV/0!</v>
      </c>
      <c r="I509" s="180">
        <f t="shared" si="169"/>
        <v>0</v>
      </c>
      <c r="J509" s="200"/>
      <c r="K509" s="200">
        <f t="shared" si="170"/>
        <v>0</v>
      </c>
      <c r="L509" s="215"/>
      <c r="M509" s="215">
        <f t="shared" si="172"/>
        <v>0</v>
      </c>
      <c r="N509" s="204"/>
      <c r="O509" s="206">
        <f t="shared" si="171"/>
        <v>0</v>
      </c>
      <c r="P509" s="212">
        <v>0</v>
      </c>
    </row>
    <row r="510" spans="1:16" s="5" customFormat="1">
      <c r="A510" s="11"/>
      <c r="B510" s="110">
        <v>691</v>
      </c>
      <c r="C510" s="111"/>
      <c r="D510" s="110" t="s">
        <v>9</v>
      </c>
      <c r="E510" s="169"/>
      <c r="F510" s="192"/>
      <c r="G510" s="148"/>
      <c r="H510" s="140" t="e">
        <f t="shared" si="168"/>
        <v>#DIV/0!</v>
      </c>
      <c r="I510" s="180">
        <f t="shared" si="169"/>
        <v>0</v>
      </c>
      <c r="J510" s="200"/>
      <c r="K510" s="200">
        <f t="shared" si="170"/>
        <v>0</v>
      </c>
      <c r="L510" s="215"/>
      <c r="M510" s="215">
        <f t="shared" si="172"/>
        <v>0</v>
      </c>
      <c r="N510" s="204"/>
      <c r="O510" s="206">
        <f t="shared" si="171"/>
        <v>0</v>
      </c>
      <c r="P510" s="212">
        <v>0</v>
      </c>
    </row>
    <row r="511" spans="1:16" s="5" customFormat="1">
      <c r="B511" s="110"/>
      <c r="C511" s="111"/>
      <c r="D511" s="110"/>
      <c r="E511" s="169"/>
      <c r="F511" s="192"/>
      <c r="G511" s="148"/>
      <c r="H511" s="140" t="e">
        <f t="shared" si="168"/>
        <v>#DIV/0!</v>
      </c>
      <c r="I511" s="180"/>
      <c r="J511" s="200"/>
      <c r="K511" s="200">
        <f t="shared" si="170"/>
        <v>0</v>
      </c>
      <c r="L511" s="215"/>
      <c r="M511" s="215"/>
      <c r="N511" s="204"/>
      <c r="O511" s="206">
        <f t="shared" si="171"/>
        <v>0</v>
      </c>
      <c r="P511" s="212"/>
    </row>
    <row r="512" spans="1:16" s="5" customFormat="1">
      <c r="A512" s="13" t="s">
        <v>364</v>
      </c>
      <c r="B512" s="108" t="s">
        <v>3</v>
      </c>
      <c r="C512" s="109" t="s">
        <v>165</v>
      </c>
      <c r="D512" s="108"/>
      <c r="E512" s="170">
        <f>SUM(E507)</f>
        <v>100</v>
      </c>
      <c r="F512" s="194">
        <f t="shared" ref="F512:G512" si="173">SUM(F507)</f>
        <v>100</v>
      </c>
      <c r="G512" s="154">
        <f t="shared" si="173"/>
        <v>100</v>
      </c>
      <c r="H512" s="141">
        <f t="shared" si="168"/>
        <v>0</v>
      </c>
      <c r="I512" s="181">
        <f>G512-F512</f>
        <v>0</v>
      </c>
      <c r="J512" s="201">
        <f>SUM(J503:J510)</f>
        <v>100</v>
      </c>
      <c r="K512" s="201">
        <f>SUM(K503:K511)</f>
        <v>0</v>
      </c>
      <c r="L512" s="216"/>
      <c r="M512" s="216">
        <f>SUM(M503:M511)</f>
        <v>100</v>
      </c>
      <c r="N512" s="233">
        <f>SUM(N506:N511)</f>
        <v>100</v>
      </c>
      <c r="O512" s="208">
        <f t="shared" si="171"/>
        <v>0</v>
      </c>
      <c r="P512" s="213">
        <f>SUM(P503:P510)</f>
        <v>0</v>
      </c>
    </row>
    <row r="513" spans="1:16" s="5" customFormat="1">
      <c r="A513" s="11"/>
      <c r="B513" s="11"/>
      <c r="C513" s="74"/>
      <c r="E513" s="169"/>
      <c r="F513" s="192"/>
      <c r="G513" s="148"/>
      <c r="H513" s="140"/>
      <c r="I513" s="180"/>
      <c r="J513" s="200"/>
      <c r="K513" s="200"/>
      <c r="L513" s="215"/>
      <c r="M513" s="215"/>
      <c r="N513" s="204"/>
      <c r="O513" s="206"/>
      <c r="P513" s="212"/>
    </row>
    <row r="514" spans="1:16" s="7" customFormat="1">
      <c r="A514" s="11"/>
      <c r="B514" s="7">
        <v>692</v>
      </c>
      <c r="C514" s="72" t="s">
        <v>166</v>
      </c>
      <c r="E514" s="170"/>
      <c r="F514" s="193"/>
      <c r="G514" s="149"/>
      <c r="H514" s="142"/>
      <c r="I514" s="142"/>
      <c r="J514" s="228"/>
      <c r="K514" s="228"/>
      <c r="L514" s="229"/>
      <c r="M514" s="229"/>
      <c r="N514" s="233"/>
      <c r="O514" s="208"/>
      <c r="P514" s="213"/>
    </row>
    <row r="515" spans="1:16" s="11" customFormat="1">
      <c r="B515" s="5">
        <v>692</v>
      </c>
      <c r="C515" s="74"/>
      <c r="D515" s="5" t="s">
        <v>167</v>
      </c>
      <c r="E515" s="169"/>
      <c r="F515" s="192"/>
      <c r="G515" s="148"/>
      <c r="H515" s="140" t="e">
        <f t="shared" ref="H515:H520" si="174">(G515-F515)/F515</f>
        <v>#DIV/0!</v>
      </c>
      <c r="I515" s="180"/>
      <c r="J515" s="200"/>
      <c r="K515" s="200">
        <f t="shared" ref="K515:K519" si="175">J515-G515</f>
        <v>0</v>
      </c>
      <c r="L515" s="215"/>
      <c r="M515" s="215">
        <f>G515-L515</f>
        <v>0</v>
      </c>
      <c r="N515" s="204"/>
      <c r="O515" s="206">
        <f>IF(G515=0,0,(N515-G515)/G515)</f>
        <v>0</v>
      </c>
      <c r="P515" s="212">
        <v>0</v>
      </c>
    </row>
    <row r="516" spans="1:16" s="5" customFormat="1">
      <c r="A516" s="11"/>
      <c r="B516" s="5">
        <v>692</v>
      </c>
      <c r="C516" s="74"/>
      <c r="D516" s="5" t="s">
        <v>168</v>
      </c>
      <c r="E516" s="169"/>
      <c r="F516" s="192"/>
      <c r="G516" s="148"/>
      <c r="H516" s="140" t="e">
        <f t="shared" si="174"/>
        <v>#DIV/0!</v>
      </c>
      <c r="I516" s="180"/>
      <c r="J516" s="200"/>
      <c r="K516" s="200">
        <f t="shared" si="175"/>
        <v>0</v>
      </c>
      <c r="L516" s="215"/>
      <c r="M516" s="215">
        <f t="shared" ref="M516:M518" si="176">G516-L516</f>
        <v>0</v>
      </c>
      <c r="N516" s="204"/>
      <c r="O516" s="206">
        <f>IF(G516=0,0,(N516-G516)/G516)</f>
        <v>0</v>
      </c>
      <c r="P516" s="212">
        <v>0</v>
      </c>
    </row>
    <row r="517" spans="1:16" s="5" customFormat="1">
      <c r="A517" s="11"/>
      <c r="B517" s="5">
        <v>692</v>
      </c>
      <c r="C517" s="74"/>
      <c r="D517" s="5" t="s">
        <v>169</v>
      </c>
      <c r="E517" s="169"/>
      <c r="F517" s="192"/>
      <c r="G517" s="148"/>
      <c r="H517" s="140" t="e">
        <f t="shared" si="174"/>
        <v>#DIV/0!</v>
      </c>
      <c r="I517" s="180"/>
      <c r="J517" s="200"/>
      <c r="K517" s="200">
        <f t="shared" si="175"/>
        <v>0</v>
      </c>
      <c r="L517" s="215"/>
      <c r="M517" s="215">
        <f t="shared" si="176"/>
        <v>0</v>
      </c>
      <c r="N517" s="204"/>
      <c r="O517" s="206">
        <f>IF(G517=0,0,(N517-G517)/G517)</f>
        <v>0</v>
      </c>
      <c r="P517" s="212">
        <v>0</v>
      </c>
    </row>
    <row r="518" spans="1:16" s="7" customFormat="1">
      <c r="A518" s="11"/>
      <c r="B518" s="5">
        <v>692</v>
      </c>
      <c r="C518" s="74">
        <v>5705700</v>
      </c>
      <c r="D518" s="5" t="s">
        <v>170</v>
      </c>
      <c r="E518" s="169">
        <v>1000</v>
      </c>
      <c r="F518" s="192">
        <v>1000</v>
      </c>
      <c r="G518" s="148">
        <v>1000</v>
      </c>
      <c r="H518" s="140">
        <f t="shared" si="174"/>
        <v>0</v>
      </c>
      <c r="I518" s="180">
        <f>G518-F518</f>
        <v>0</v>
      </c>
      <c r="J518" s="200">
        <v>1000</v>
      </c>
      <c r="K518" s="200">
        <f t="shared" si="175"/>
        <v>0</v>
      </c>
      <c r="L518" s="215"/>
      <c r="M518" s="215">
        <f t="shared" si="176"/>
        <v>1000</v>
      </c>
      <c r="N518" s="204">
        <v>1000</v>
      </c>
      <c r="O518" s="205">
        <f>IF(G518=0,0,(N518-G518)/G518)</f>
        <v>0</v>
      </c>
      <c r="P518" s="212">
        <v>0</v>
      </c>
    </row>
    <row r="519" spans="1:16" s="5" customFormat="1">
      <c r="A519" s="11"/>
      <c r="B519" s="110">
        <v>692</v>
      </c>
      <c r="C519" s="74"/>
      <c r="E519" s="169"/>
      <c r="F519" s="192"/>
      <c r="G519" s="148"/>
      <c r="H519" s="140" t="e">
        <f t="shared" si="174"/>
        <v>#DIV/0!</v>
      </c>
      <c r="I519" s="180"/>
      <c r="J519" s="200"/>
      <c r="K519" s="200">
        <f t="shared" si="175"/>
        <v>0</v>
      </c>
      <c r="L519" s="215"/>
      <c r="M519" s="215"/>
      <c r="N519" s="204"/>
      <c r="O519" s="206"/>
      <c r="P519" s="212"/>
    </row>
    <row r="520" spans="1:16">
      <c r="A520" s="13" t="s">
        <v>364</v>
      </c>
      <c r="B520" s="7" t="s">
        <v>3</v>
      </c>
      <c r="C520" s="72" t="s">
        <v>171</v>
      </c>
      <c r="D520" s="7"/>
      <c r="E520" s="170">
        <f>SUM(E518:E519)</f>
        <v>1000</v>
      </c>
      <c r="F520" s="194">
        <f t="shared" ref="F520:G520" si="177">SUM(F518:F519)</f>
        <v>1000</v>
      </c>
      <c r="G520" s="154">
        <f t="shared" si="177"/>
        <v>1000</v>
      </c>
      <c r="H520" s="141">
        <f t="shared" si="174"/>
        <v>0</v>
      </c>
      <c r="I520" s="181">
        <f>G520-F520</f>
        <v>0</v>
      </c>
      <c r="J520" s="201">
        <f>SUM(J515:J518)</f>
        <v>1000</v>
      </c>
      <c r="K520" s="201">
        <f>SUM(K515:K519)</f>
        <v>0</v>
      </c>
      <c r="L520" s="216"/>
      <c r="M520" s="216">
        <f>SUM(M515:M519)</f>
        <v>1000</v>
      </c>
      <c r="N520" s="233">
        <f>SUM(N517:N519)</f>
        <v>1000</v>
      </c>
      <c r="O520" s="208">
        <f>IF(G520=0,0,(N520-G520)/G520)</f>
        <v>0</v>
      </c>
      <c r="P520" s="213">
        <f>SUM(P515:P518)</f>
        <v>0</v>
      </c>
    </row>
    <row r="521" spans="1:16">
      <c r="B521" s="11"/>
      <c r="C521" s="74"/>
      <c r="D521" s="5"/>
      <c r="E521" s="169"/>
      <c r="F521" s="192"/>
      <c r="G521" s="148"/>
      <c r="H521" s="140"/>
      <c r="I521" s="180"/>
      <c r="J521" s="200"/>
      <c r="K521" s="200"/>
      <c r="L521" s="215"/>
      <c r="M521" s="215"/>
      <c r="N521" s="204"/>
      <c r="O521" s="206"/>
      <c r="P521" s="212"/>
    </row>
    <row r="522" spans="1:16">
      <c r="B522" s="108">
        <v>711</v>
      </c>
      <c r="C522" s="109" t="s">
        <v>172</v>
      </c>
      <c r="D522" s="108"/>
      <c r="E522" s="170"/>
      <c r="F522" s="193"/>
      <c r="G522" s="149"/>
      <c r="H522" s="142"/>
      <c r="I522" s="142"/>
      <c r="J522" s="228"/>
      <c r="K522" s="228"/>
      <c r="L522" s="229"/>
      <c r="M522" s="229"/>
      <c r="N522" s="233"/>
      <c r="O522" s="208"/>
      <c r="P522" s="213"/>
    </row>
    <row r="523" spans="1:16">
      <c r="A523" s="13" t="s">
        <v>371</v>
      </c>
      <c r="B523" s="110">
        <v>711</v>
      </c>
      <c r="C523" s="111"/>
      <c r="D523" s="110" t="s">
        <v>421</v>
      </c>
      <c r="E523" s="169">
        <v>0</v>
      </c>
      <c r="F523" s="192"/>
      <c r="G523" s="148"/>
      <c r="H523" s="140" t="e">
        <f t="shared" ref="H523:H531" si="178">(G523-F523)/F523</f>
        <v>#DIV/0!</v>
      </c>
      <c r="I523" s="180">
        <f t="shared" ref="I523:I528" si="179">G523-F523</f>
        <v>0</v>
      </c>
      <c r="J523" s="200"/>
      <c r="K523" s="200">
        <f t="shared" ref="K523:K530" si="180">J523-G523</f>
        <v>0</v>
      </c>
      <c r="L523" s="215"/>
      <c r="M523" s="215">
        <f>G523-L523</f>
        <v>0</v>
      </c>
      <c r="N523" s="204"/>
      <c r="O523" s="205">
        <f t="shared" ref="O523:O529" si="181">IF(G523=0,0,(N523-G523)/G523)</f>
        <v>0</v>
      </c>
      <c r="P523" s="212">
        <v>0</v>
      </c>
    </row>
    <row r="524" spans="1:16">
      <c r="A524" s="13" t="s">
        <v>371</v>
      </c>
      <c r="B524" s="110">
        <v>711</v>
      </c>
      <c r="C524" s="111">
        <v>5905902</v>
      </c>
      <c r="D524" s="110" t="s">
        <v>345</v>
      </c>
      <c r="E524" s="169">
        <v>10000</v>
      </c>
      <c r="F524" s="192">
        <v>10000</v>
      </c>
      <c r="G524" s="147">
        <v>0</v>
      </c>
      <c r="H524" s="140">
        <f t="shared" si="178"/>
        <v>-1</v>
      </c>
      <c r="I524" s="180">
        <f t="shared" si="179"/>
        <v>-10000</v>
      </c>
      <c r="J524" s="200">
        <v>0</v>
      </c>
      <c r="K524" s="200">
        <f t="shared" si="180"/>
        <v>0</v>
      </c>
      <c r="L524" s="215"/>
      <c r="M524" s="215">
        <f t="shared" ref="M524:M529" si="182">G524-L524</f>
        <v>0</v>
      </c>
      <c r="N524" s="204">
        <v>0</v>
      </c>
      <c r="O524" s="205">
        <f t="shared" si="181"/>
        <v>0</v>
      </c>
      <c r="P524" s="212">
        <v>0</v>
      </c>
    </row>
    <row r="525" spans="1:16">
      <c r="A525" s="13" t="s">
        <v>372</v>
      </c>
      <c r="B525" s="110">
        <v>711</v>
      </c>
      <c r="C525" s="111">
        <v>5905915</v>
      </c>
      <c r="D525" s="110" t="s">
        <v>346</v>
      </c>
      <c r="E525" s="169">
        <v>20000</v>
      </c>
      <c r="F525" s="192">
        <v>20000</v>
      </c>
      <c r="G525" s="147">
        <v>0</v>
      </c>
      <c r="H525" s="140">
        <f t="shared" si="178"/>
        <v>-1</v>
      </c>
      <c r="I525" s="180">
        <f t="shared" si="179"/>
        <v>-20000</v>
      </c>
      <c r="J525" s="200">
        <v>0</v>
      </c>
      <c r="K525" s="200">
        <f t="shared" si="180"/>
        <v>0</v>
      </c>
      <c r="L525" s="215"/>
      <c r="M525" s="215">
        <f t="shared" si="182"/>
        <v>0</v>
      </c>
      <c r="N525" s="204">
        <v>0</v>
      </c>
      <c r="O525" s="205">
        <f t="shared" si="181"/>
        <v>0</v>
      </c>
      <c r="P525" s="212">
        <v>0</v>
      </c>
    </row>
    <row r="526" spans="1:16">
      <c r="A526" s="13" t="s">
        <v>372</v>
      </c>
      <c r="B526" s="110">
        <v>711</v>
      </c>
      <c r="C526" s="111">
        <v>5905914</v>
      </c>
      <c r="D526" s="110" t="s">
        <v>347</v>
      </c>
      <c r="E526" s="169">
        <v>75000</v>
      </c>
      <c r="F526" s="192">
        <v>70000</v>
      </c>
      <c r="G526" s="147">
        <v>0</v>
      </c>
      <c r="H526" s="140">
        <f t="shared" si="178"/>
        <v>-1</v>
      </c>
      <c r="I526" s="180">
        <f t="shared" si="179"/>
        <v>-70000</v>
      </c>
      <c r="J526" s="200">
        <v>0</v>
      </c>
      <c r="K526" s="200">
        <f t="shared" si="180"/>
        <v>0</v>
      </c>
      <c r="L526" s="215"/>
      <c r="M526" s="215">
        <f t="shared" si="182"/>
        <v>0</v>
      </c>
      <c r="N526" s="204">
        <v>0</v>
      </c>
      <c r="O526" s="205">
        <f t="shared" si="181"/>
        <v>0</v>
      </c>
      <c r="P526" s="212">
        <v>0</v>
      </c>
    </row>
    <row r="527" spans="1:16">
      <c r="A527" s="13" t="s">
        <v>372</v>
      </c>
      <c r="B527" s="110">
        <v>711</v>
      </c>
      <c r="C527" s="111">
        <v>5905904</v>
      </c>
      <c r="D527" s="110" t="s">
        <v>348</v>
      </c>
      <c r="E527" s="169">
        <v>155000</v>
      </c>
      <c r="F527" s="192">
        <v>160000</v>
      </c>
      <c r="G527" s="147">
        <v>160000</v>
      </c>
      <c r="H527" s="140">
        <f t="shared" si="178"/>
        <v>0</v>
      </c>
      <c r="I527" s="180">
        <f t="shared" si="179"/>
        <v>0</v>
      </c>
      <c r="J527" s="200">
        <v>160000</v>
      </c>
      <c r="K527" s="200">
        <f t="shared" si="180"/>
        <v>0</v>
      </c>
      <c r="L527" s="215"/>
      <c r="M527" s="215">
        <f t="shared" si="182"/>
        <v>160000</v>
      </c>
      <c r="N527" s="204">
        <v>160000</v>
      </c>
      <c r="O527" s="205">
        <f t="shared" si="181"/>
        <v>0</v>
      </c>
      <c r="P527" s="212">
        <v>0</v>
      </c>
    </row>
    <row r="528" spans="1:16">
      <c r="A528" s="13" t="s">
        <v>371</v>
      </c>
      <c r="B528" s="110">
        <v>711</v>
      </c>
      <c r="C528" s="111">
        <v>5905918</v>
      </c>
      <c r="D528" s="110" t="s">
        <v>353</v>
      </c>
      <c r="E528" s="169">
        <v>362025</v>
      </c>
      <c r="F528" s="192">
        <v>358581</v>
      </c>
      <c r="G528" s="147">
        <v>370668</v>
      </c>
      <c r="H528" s="140">
        <f t="shared" si="178"/>
        <v>3.3707865168539325E-2</v>
      </c>
      <c r="I528" s="180">
        <f t="shared" si="179"/>
        <v>12087</v>
      </c>
      <c r="J528" s="200">
        <v>370668</v>
      </c>
      <c r="K528" s="200">
        <f t="shared" si="180"/>
        <v>0</v>
      </c>
      <c r="L528" s="215"/>
      <c r="M528" s="215">
        <f t="shared" si="182"/>
        <v>370668</v>
      </c>
      <c r="N528" s="204">
        <v>370668</v>
      </c>
      <c r="O528" s="205">
        <f t="shared" si="181"/>
        <v>0</v>
      </c>
      <c r="P528" s="212">
        <v>0</v>
      </c>
    </row>
    <row r="529" spans="1:16">
      <c r="A529" s="13" t="s">
        <v>372</v>
      </c>
      <c r="B529" s="110">
        <v>711</v>
      </c>
      <c r="C529" s="111"/>
      <c r="D529" s="110" t="s">
        <v>349</v>
      </c>
      <c r="E529" s="169">
        <v>0</v>
      </c>
      <c r="F529" s="192"/>
      <c r="G529" s="148"/>
      <c r="H529" s="140" t="e">
        <f t="shared" si="178"/>
        <v>#DIV/0!</v>
      </c>
      <c r="I529" s="180"/>
      <c r="J529" s="200"/>
      <c r="K529" s="200">
        <f t="shared" si="180"/>
        <v>0</v>
      </c>
      <c r="L529" s="215"/>
      <c r="M529" s="215">
        <f t="shared" si="182"/>
        <v>0</v>
      </c>
      <c r="N529" s="204"/>
      <c r="O529" s="205">
        <f t="shared" si="181"/>
        <v>0</v>
      </c>
      <c r="P529" s="212">
        <v>0</v>
      </c>
    </row>
    <row r="530" spans="1:16">
      <c r="B530" s="110"/>
      <c r="C530" s="111"/>
      <c r="D530" s="110"/>
      <c r="E530" s="169"/>
      <c r="F530" s="192"/>
      <c r="G530" s="148"/>
      <c r="H530" s="140" t="e">
        <f t="shared" si="178"/>
        <v>#DIV/0!</v>
      </c>
      <c r="I530" s="180"/>
      <c r="J530" s="200"/>
      <c r="K530" s="200">
        <f t="shared" si="180"/>
        <v>0</v>
      </c>
      <c r="L530" s="215"/>
      <c r="M530" s="215"/>
      <c r="N530" s="204"/>
      <c r="O530" s="206"/>
      <c r="P530" s="212"/>
    </row>
    <row r="531" spans="1:16">
      <c r="B531" s="108" t="s">
        <v>3</v>
      </c>
      <c r="C531" s="109" t="s">
        <v>173</v>
      </c>
      <c r="D531" s="108"/>
      <c r="E531" s="170">
        <f>SUM(E523:E529)</f>
        <v>622025</v>
      </c>
      <c r="F531" s="194">
        <f>SUM(F524:F528)</f>
        <v>618581</v>
      </c>
      <c r="G531" s="154">
        <f>SUM(G524:G528)</f>
        <v>530668</v>
      </c>
      <c r="H531" s="141">
        <f t="shared" si="178"/>
        <v>-0.14212043370229607</v>
      </c>
      <c r="I531" s="181">
        <f>G531-F531</f>
        <v>-87913</v>
      </c>
      <c r="J531" s="201">
        <f>SUM(J523:J528)</f>
        <v>530668</v>
      </c>
      <c r="K531" s="201">
        <f>SUM(K523:K530)</f>
        <v>0</v>
      </c>
      <c r="L531" s="216"/>
      <c r="M531" s="216">
        <f>SUM(M523:M530)</f>
        <v>530668</v>
      </c>
      <c r="N531" s="233">
        <f>SUM(N523:N530)</f>
        <v>530668</v>
      </c>
      <c r="O531" s="208">
        <f>IF(G531=0,0,(N531-G531)/G531)</f>
        <v>0</v>
      </c>
      <c r="P531" s="213">
        <f>SUM(P523:P529)</f>
        <v>0</v>
      </c>
    </row>
    <row r="532" spans="1:16">
      <c r="B532" s="11"/>
      <c r="C532" s="74"/>
      <c r="D532" s="5"/>
      <c r="E532" s="169"/>
      <c r="F532" s="192"/>
      <c r="G532" s="148"/>
      <c r="H532" s="140"/>
      <c r="I532" s="180"/>
      <c r="J532" s="200"/>
      <c r="K532" s="200"/>
      <c r="L532" s="215"/>
      <c r="M532" s="215"/>
      <c r="N532" s="204"/>
      <c r="O532" s="206"/>
      <c r="P532" s="212"/>
    </row>
    <row r="533" spans="1:16">
      <c r="B533" s="108">
        <v>711</v>
      </c>
      <c r="C533" s="109" t="s">
        <v>174</v>
      </c>
      <c r="D533" s="108"/>
      <c r="E533" s="170"/>
      <c r="F533" s="193"/>
      <c r="G533" s="149"/>
      <c r="H533" s="142"/>
      <c r="I533" s="142"/>
      <c r="J533" s="228"/>
      <c r="K533" s="228"/>
      <c r="L533" s="229"/>
      <c r="M533" s="229"/>
      <c r="N533" s="233"/>
      <c r="O533" s="208"/>
      <c r="P533" s="213"/>
    </row>
    <row r="534" spans="1:16">
      <c r="A534" s="13" t="s">
        <v>371</v>
      </c>
      <c r="B534" s="110">
        <v>711</v>
      </c>
      <c r="C534" s="111"/>
      <c r="D534" s="110" t="s">
        <v>421</v>
      </c>
      <c r="E534" s="169">
        <v>0</v>
      </c>
      <c r="F534" s="192"/>
      <c r="G534" s="148"/>
      <c r="H534" s="140" t="e">
        <f t="shared" ref="H534:H542" si="183">(G534-F534)/F534</f>
        <v>#DIV/0!</v>
      </c>
      <c r="I534" s="180">
        <f t="shared" ref="I534:I539" si="184">G534-F534</f>
        <v>0</v>
      </c>
      <c r="J534" s="200"/>
      <c r="K534" s="200">
        <f t="shared" ref="K534:K540" si="185">J534-G534</f>
        <v>0</v>
      </c>
      <c r="L534" s="215"/>
      <c r="M534" s="215">
        <f>G534-L534</f>
        <v>0</v>
      </c>
      <c r="N534" s="204"/>
      <c r="O534" s="205">
        <f t="shared" ref="O534:O540" si="186">IF(G534=0,0,(N534-G534)/G534)</f>
        <v>0</v>
      </c>
      <c r="P534" s="212">
        <v>0</v>
      </c>
    </row>
    <row r="535" spans="1:16">
      <c r="A535" s="13" t="s">
        <v>371</v>
      </c>
      <c r="B535" s="110">
        <v>711</v>
      </c>
      <c r="C535" s="111">
        <v>5705916</v>
      </c>
      <c r="D535" s="110" t="s">
        <v>350</v>
      </c>
      <c r="E535" s="169">
        <v>600</v>
      </c>
      <c r="F535" s="192">
        <v>300</v>
      </c>
      <c r="G535" s="147">
        <v>0</v>
      </c>
      <c r="H535" s="140">
        <f t="shared" si="183"/>
        <v>-1</v>
      </c>
      <c r="I535" s="180">
        <f t="shared" si="184"/>
        <v>-300</v>
      </c>
      <c r="J535" s="200">
        <v>0</v>
      </c>
      <c r="K535" s="200">
        <f t="shared" si="185"/>
        <v>0</v>
      </c>
      <c r="L535" s="215"/>
      <c r="M535" s="215">
        <f t="shared" ref="M535:M540" si="187">G535-L535</f>
        <v>0</v>
      </c>
      <c r="N535" s="204">
        <v>0</v>
      </c>
      <c r="O535" s="205">
        <f t="shared" si="186"/>
        <v>0</v>
      </c>
      <c r="P535" s="212">
        <v>0</v>
      </c>
    </row>
    <row r="536" spans="1:16">
      <c r="A536" s="13" t="s">
        <v>372</v>
      </c>
      <c r="B536" s="110">
        <v>711</v>
      </c>
      <c r="C536" s="111">
        <v>5705916</v>
      </c>
      <c r="D536" s="110" t="s">
        <v>346</v>
      </c>
      <c r="E536" s="169">
        <v>1200</v>
      </c>
      <c r="F536" s="192">
        <v>600</v>
      </c>
      <c r="G536" s="147">
        <v>0</v>
      </c>
      <c r="H536" s="140">
        <f t="shared" si="183"/>
        <v>-1</v>
      </c>
      <c r="I536" s="180">
        <f t="shared" si="184"/>
        <v>-600</v>
      </c>
      <c r="J536" s="200">
        <v>0</v>
      </c>
      <c r="K536" s="200">
        <f t="shared" si="185"/>
        <v>0</v>
      </c>
      <c r="L536" s="215"/>
      <c r="M536" s="215">
        <f t="shared" si="187"/>
        <v>0</v>
      </c>
      <c r="N536" s="204">
        <v>0</v>
      </c>
      <c r="O536" s="205">
        <f t="shared" si="186"/>
        <v>0</v>
      </c>
      <c r="P536" s="212">
        <v>0</v>
      </c>
    </row>
    <row r="537" spans="1:16">
      <c r="A537" s="13" t="s">
        <v>372</v>
      </c>
      <c r="B537" s="110">
        <v>711</v>
      </c>
      <c r="C537" s="111">
        <v>5705913</v>
      </c>
      <c r="D537" s="110" t="s">
        <v>347</v>
      </c>
      <c r="E537" s="169">
        <v>4350</v>
      </c>
      <c r="F537" s="192">
        <v>2100</v>
      </c>
      <c r="G537" s="147">
        <v>0</v>
      </c>
      <c r="H537" s="140">
        <f t="shared" si="183"/>
        <v>-1</v>
      </c>
      <c r="I537" s="180">
        <f t="shared" si="184"/>
        <v>-2100</v>
      </c>
      <c r="J537" s="200">
        <v>0</v>
      </c>
      <c r="K537" s="200">
        <f t="shared" si="185"/>
        <v>0</v>
      </c>
      <c r="L537" s="215"/>
      <c r="M537" s="215">
        <f t="shared" si="187"/>
        <v>0</v>
      </c>
      <c r="N537" s="204">
        <v>0</v>
      </c>
      <c r="O537" s="205">
        <f t="shared" si="186"/>
        <v>0</v>
      </c>
      <c r="P537" s="212">
        <v>0</v>
      </c>
    </row>
    <row r="538" spans="1:16">
      <c r="A538" s="13" t="s">
        <v>372</v>
      </c>
      <c r="B538" s="110">
        <v>711</v>
      </c>
      <c r="C538" s="111">
        <v>5705901</v>
      </c>
      <c r="D538" s="110" t="s">
        <v>351</v>
      </c>
      <c r="E538" s="169">
        <v>88800</v>
      </c>
      <c r="F538" s="192">
        <v>84150</v>
      </c>
      <c r="G538" s="147">
        <v>39675</v>
      </c>
      <c r="H538" s="140">
        <f t="shared" si="183"/>
        <v>-0.52852049910873444</v>
      </c>
      <c r="I538" s="180">
        <f t="shared" si="184"/>
        <v>-44475</v>
      </c>
      <c r="J538" s="200">
        <v>39675</v>
      </c>
      <c r="K538" s="200">
        <f t="shared" si="185"/>
        <v>0</v>
      </c>
      <c r="L538" s="215"/>
      <c r="M538" s="215">
        <f t="shared" si="187"/>
        <v>39675</v>
      </c>
      <c r="N538" s="204">
        <v>39675</v>
      </c>
      <c r="O538" s="205">
        <f t="shared" si="186"/>
        <v>0</v>
      </c>
      <c r="P538" s="212">
        <v>0</v>
      </c>
    </row>
    <row r="539" spans="1:16">
      <c r="A539" s="13" t="s">
        <v>371</v>
      </c>
      <c r="B539" s="110">
        <v>711</v>
      </c>
      <c r="C539" s="111">
        <v>5705919</v>
      </c>
      <c r="D539" s="110" t="s">
        <v>353</v>
      </c>
      <c r="E539" s="169">
        <v>242623</v>
      </c>
      <c r="F539" s="192">
        <v>223414</v>
      </c>
      <c r="G539" s="147">
        <v>211294</v>
      </c>
      <c r="H539" s="140">
        <f t="shared" si="183"/>
        <v>-5.4249062278997735E-2</v>
      </c>
      <c r="I539" s="180">
        <f t="shared" si="184"/>
        <v>-12120</v>
      </c>
      <c r="J539" s="200">
        <v>211294</v>
      </c>
      <c r="K539" s="200">
        <f t="shared" si="185"/>
        <v>0</v>
      </c>
      <c r="L539" s="215"/>
      <c r="M539" s="215">
        <f t="shared" si="187"/>
        <v>211294</v>
      </c>
      <c r="N539" s="204">
        <v>211294</v>
      </c>
      <c r="O539" s="205">
        <f t="shared" si="186"/>
        <v>0</v>
      </c>
      <c r="P539" s="212">
        <v>0</v>
      </c>
    </row>
    <row r="540" spans="1:16">
      <c r="A540" s="13" t="s">
        <v>372</v>
      </c>
      <c r="B540" s="110">
        <v>711</v>
      </c>
      <c r="C540" s="111"/>
      <c r="D540" s="110" t="s">
        <v>349</v>
      </c>
      <c r="E540" s="169">
        <v>0</v>
      </c>
      <c r="F540" s="192"/>
      <c r="G540" s="148"/>
      <c r="H540" s="140" t="e">
        <f t="shared" si="183"/>
        <v>#DIV/0!</v>
      </c>
      <c r="I540" s="180"/>
      <c r="J540" s="200"/>
      <c r="K540" s="200">
        <f t="shared" si="185"/>
        <v>0</v>
      </c>
      <c r="L540" s="215"/>
      <c r="M540" s="215">
        <f t="shared" si="187"/>
        <v>0</v>
      </c>
      <c r="N540" s="204"/>
      <c r="O540" s="205">
        <f t="shared" si="186"/>
        <v>0</v>
      </c>
      <c r="P540" s="212">
        <v>0</v>
      </c>
    </row>
    <row r="541" spans="1:16">
      <c r="B541" s="110"/>
      <c r="C541" s="111"/>
      <c r="D541" s="110"/>
      <c r="E541" s="169"/>
      <c r="F541" s="192"/>
      <c r="G541" s="148"/>
      <c r="H541" s="140" t="e">
        <f t="shared" si="183"/>
        <v>#DIV/0!</v>
      </c>
      <c r="I541" s="180"/>
      <c r="J541" s="200"/>
      <c r="K541" s="200"/>
      <c r="L541" s="215"/>
      <c r="M541" s="215"/>
      <c r="N541" s="204"/>
      <c r="O541" s="206"/>
      <c r="P541" s="212"/>
    </row>
    <row r="542" spans="1:16">
      <c r="B542" s="108" t="s">
        <v>3</v>
      </c>
      <c r="C542" s="109" t="s">
        <v>175</v>
      </c>
      <c r="D542" s="108"/>
      <c r="E542" s="170">
        <f>SUM(E534:E540)</f>
        <v>337573</v>
      </c>
      <c r="F542" s="194">
        <f t="shared" ref="F542:G542" si="188">SUM(F534:F540)</f>
        <v>310564</v>
      </c>
      <c r="G542" s="154">
        <f t="shared" si="188"/>
        <v>250969</v>
      </c>
      <c r="H542" s="141">
        <f t="shared" si="183"/>
        <v>-0.19189281436354502</v>
      </c>
      <c r="I542" s="181">
        <f t="shared" ref="I542" si="189">G542-F542</f>
        <v>-59595</v>
      </c>
      <c r="J542" s="201">
        <f>SUM(J534:J540)</f>
        <v>250969</v>
      </c>
      <c r="K542" s="201">
        <f>SUM(K534:K541)</f>
        <v>0</v>
      </c>
      <c r="L542" s="216"/>
      <c r="M542" s="216">
        <f>SUM(M534:M541)</f>
        <v>250969</v>
      </c>
      <c r="N542" s="233">
        <f>SUM(N534:N541)</f>
        <v>250969</v>
      </c>
      <c r="O542" s="208">
        <f>IF(G542=0,0,(N542-G542)/G542)</f>
        <v>0</v>
      </c>
      <c r="P542" s="213">
        <f>SUM(P534:P540)</f>
        <v>0</v>
      </c>
    </row>
    <row r="543" spans="1:16">
      <c r="B543" s="11"/>
      <c r="C543" s="73"/>
      <c r="D543" s="11"/>
      <c r="E543" s="168"/>
      <c r="F543" s="191"/>
      <c r="G543" s="147"/>
      <c r="H543" s="140"/>
      <c r="I543" s="180"/>
      <c r="J543" s="200"/>
      <c r="K543" s="200"/>
      <c r="L543" s="215"/>
      <c r="M543" s="215"/>
      <c r="N543" s="239"/>
      <c r="O543" s="205"/>
      <c r="P543" s="232"/>
    </row>
    <row r="544" spans="1:16">
      <c r="B544" s="5"/>
      <c r="C544" s="74"/>
      <c r="D544" s="5"/>
      <c r="E544" s="169"/>
      <c r="F544" s="192"/>
      <c r="G544" s="148"/>
      <c r="H544" s="140"/>
      <c r="I544" s="180"/>
      <c r="J544" s="200"/>
      <c r="K544" s="200"/>
      <c r="L544" s="215"/>
      <c r="M544" s="215"/>
      <c r="N544" s="240"/>
      <c r="O544" s="206"/>
      <c r="P544" s="212"/>
    </row>
    <row r="545" spans="2:16">
      <c r="B545" s="5"/>
      <c r="C545" s="74"/>
      <c r="D545" s="5"/>
      <c r="E545" s="169"/>
      <c r="F545" s="192"/>
      <c r="G545" s="148"/>
      <c r="H545" s="140"/>
      <c r="I545" s="180"/>
      <c r="J545" s="200"/>
      <c r="K545" s="200"/>
      <c r="L545" s="215"/>
      <c r="M545" s="215"/>
      <c r="N545" s="240"/>
      <c r="O545" s="206"/>
      <c r="P545" s="212"/>
    </row>
    <row r="546" spans="2:16">
      <c r="B546" s="163" t="s">
        <v>176</v>
      </c>
      <c r="C546" s="75" t="s">
        <v>176</v>
      </c>
      <c r="D546" s="8"/>
      <c r="E546" s="173">
        <f>+E542+E531+E520+E512+E500+E476+E466+E451+E445+E435+E430+E424+E385+E369+E360+E352+E338+E320+E303+E278+E254+E214+E208+E202+E197+E192+E186+E162+E151+E146+E133+E118+E103+E97+E86+E73+E55+E42+E33+E19+E13</f>
        <v>20096610.699999999</v>
      </c>
      <c r="F546" s="173">
        <f>+F542+F531+F520+F512+F500+F476+F466+F451+F445+F435+F430+F424+F385+F369+F360+F352+F338+F320+F303+F278+F254+F214+F208+F202+F197+F192+F186+F162+F151+F146+F133+F118+F103+F97+F86+F73+F55+F42+F33+F19+F13</f>
        <v>20559529.699999999</v>
      </c>
      <c r="G546" s="9">
        <f>+G542+G531+G520+G512+G500+G476+G466+G451+G445+G435+G430+G424+G385+G369+G360+G352+G338+G320+G303+G278+G254+G214+G208+G202+G197+G192+G186+G162+G151+G146+G133+G118+G103+G97+G86+G73+G55+G42+G33+G19+G13</f>
        <v>21361247.899999999</v>
      </c>
      <c r="H546" s="146">
        <f t="shared" ref="H546" si="190">(G546-F546)/F546</f>
        <v>3.8994967866409866E-2</v>
      </c>
      <c r="I546" s="186">
        <f t="shared" ref="I546" si="191">G546-F546</f>
        <v>801718.19999999925</v>
      </c>
      <c r="J546" s="9">
        <f>+J542+J531+J520+J512+J500+J476+J466+J451+J445+J435+J430+J424+J385+J369+J360+J352+J338+J320+J303+J278+J254+J214+J208+J202+J197+J192+J186+J162+J151+J146+J133+J118+J103+J97+J86+J73+J55+J42+J33+J19+J13</f>
        <v>21189386.899999999</v>
      </c>
      <c r="K546" s="201">
        <f>+K542+K531+K520+K512+K500+K476+K466+K451+K445+K435+K430+K424+K385+K369+K360+K352+K338+K320+K303+K278+K254+K214+K208+K202+K197+K192+K186+K162+K151+K146+K133+K118+K103+K97+K86+K73+K55+K42+K33+K19+K13</f>
        <v>-335589</v>
      </c>
      <c r="L546" s="216"/>
      <c r="M546" s="216">
        <f>+M542+M531+M520+M512+M500+M476+M466+M451+M445+M435+M430+M424+M385+M369+M360+M352+M338+M320+M303+M278+M254+M214+M208+M202+M197+M192+M186+M162+M151+M146+M133+M118+M103+M97+M86+M73+M55+M42+M33+M19+M13</f>
        <v>21371881.899999999</v>
      </c>
      <c r="N546" s="207">
        <f>+N542+N531+N520+N512+N500+N476+N466+N451+N445+N435+N430+N424+N385+N369+N360+N352+N338+N320+N303+N278+N254+N214+N208+N202+N197+N192+N186+N162+N151+N146+N133+N118+N103+N97+N86+N73+N55+N42+N33+N19+N13</f>
        <v>21192691</v>
      </c>
      <c r="O546" s="208">
        <f>IF(G546=0,0,(N546-G546)/G546)</f>
        <v>-7.8907796393298969E-3</v>
      </c>
      <c r="P546" s="213">
        <f>+P542+P531+P520+P512+P500+P476+P466+P451+P445+P435+P430+P424+P385+P369+P360+P352+P338+P320+P303+P278+P254+P214+P208+P202+P197+P192+P186+P162+P151+P146+P133+P118+P103+P97+P86+P73+P55+P42+P33+P19+P13</f>
        <v>0</v>
      </c>
    </row>
    <row r="547" spans="2:16" ht="15.75" thickBot="1">
      <c r="B547" s="11"/>
      <c r="C547" s="74"/>
      <c r="D547" s="5"/>
      <c r="E547" s="174"/>
      <c r="F547" s="197"/>
      <c r="G547" s="151"/>
      <c r="H547" s="140"/>
      <c r="I547" s="180"/>
      <c r="J547" s="200"/>
      <c r="K547" s="200"/>
      <c r="L547" s="215"/>
      <c r="M547" s="215"/>
      <c r="N547" s="241"/>
      <c r="O547" s="206"/>
      <c r="P547" s="242"/>
    </row>
    <row r="548" spans="2:16">
      <c r="E548" s="175"/>
      <c r="F548" s="175"/>
      <c r="G548" s="153"/>
      <c r="H548" s="3"/>
      <c r="N548" s="220"/>
      <c r="P548" s="220"/>
    </row>
    <row r="549" spans="2:16">
      <c r="E549" s="3"/>
      <c r="F549" s="175"/>
      <c r="G549" s="153"/>
      <c r="H549" s="3"/>
      <c r="N549" s="243">
        <f>N388+N121+N89+N76+N58+N22</f>
        <v>186405</v>
      </c>
      <c r="P549" s="220"/>
    </row>
    <row r="550" spans="2:16">
      <c r="E550" s="3"/>
      <c r="F550" s="175"/>
      <c r="G550" s="153"/>
      <c r="H550" s="3"/>
      <c r="N550" s="220"/>
      <c r="P550" s="220"/>
    </row>
    <row r="551" spans="2:16">
      <c r="E551" s="3"/>
      <c r="F551" s="175"/>
      <c r="G551" s="153"/>
      <c r="H551" s="3"/>
      <c r="N551" s="220"/>
      <c r="P551" s="220"/>
    </row>
    <row r="552" spans="2:16">
      <c r="E552" s="3"/>
      <c r="F552" s="175"/>
      <c r="G552" s="153"/>
      <c r="H552" s="3"/>
      <c r="N552" s="220"/>
      <c r="P552" s="220"/>
    </row>
    <row r="553" spans="2:16">
      <c r="E553" s="3"/>
      <c r="F553" s="153"/>
      <c r="G553" s="153"/>
      <c r="H553" s="3"/>
      <c r="N553" s="220"/>
      <c r="P553" s="220"/>
    </row>
    <row r="554" spans="2:16">
      <c r="E554" s="3"/>
      <c r="F554" s="153"/>
      <c r="G554" s="153"/>
      <c r="H554" s="3"/>
      <c r="N554" s="220"/>
      <c r="P554" s="220"/>
    </row>
    <row r="555" spans="2:16">
      <c r="E555" s="3"/>
      <c r="F555" s="153"/>
      <c r="G555" s="153"/>
      <c r="H555" s="3"/>
      <c r="N555" s="220"/>
      <c r="P555" s="220"/>
    </row>
    <row r="556" spans="2:16">
      <c r="E556" s="3"/>
      <c r="F556" s="153"/>
      <c r="G556" s="153"/>
      <c r="H556" s="3"/>
      <c r="N556" s="220"/>
      <c r="P556" s="220"/>
    </row>
    <row r="557" spans="2:16">
      <c r="E557" s="3"/>
      <c r="F557" s="153"/>
      <c r="G557" s="153"/>
      <c r="H557" s="3"/>
      <c r="N557" s="220"/>
      <c r="P557" s="220"/>
    </row>
    <row r="558" spans="2:16">
      <c r="E558" s="3"/>
      <c r="F558" s="153"/>
      <c r="G558" s="153"/>
      <c r="H558" s="3"/>
      <c r="N558" s="220"/>
      <c r="P558" s="220"/>
    </row>
    <row r="559" spans="2:16">
      <c r="E559" s="3"/>
      <c r="F559" s="153"/>
      <c r="G559" s="153"/>
      <c r="H559" s="3"/>
      <c r="N559" s="220"/>
      <c r="P559" s="220"/>
    </row>
    <row r="560" spans="2:16">
      <c r="E560" s="3"/>
      <c r="F560" s="153"/>
      <c r="G560" s="153"/>
      <c r="H560" s="3"/>
      <c r="N560" s="220"/>
      <c r="P560" s="220"/>
    </row>
    <row r="561" spans="5:16">
      <c r="E561" s="3"/>
      <c r="F561" s="153"/>
      <c r="G561" s="153"/>
      <c r="H561" s="3"/>
      <c r="N561" s="220"/>
      <c r="P561" s="220"/>
    </row>
    <row r="562" spans="5:16">
      <c r="E562" s="3"/>
      <c r="F562" s="153"/>
      <c r="G562" s="153"/>
      <c r="H562" s="3"/>
      <c r="N562" s="220"/>
      <c r="P562" s="220"/>
    </row>
    <row r="563" spans="5:16">
      <c r="E563" s="3"/>
      <c r="F563" s="153"/>
      <c r="G563" s="153"/>
      <c r="H563" s="3"/>
      <c r="N563" s="220"/>
      <c r="P563" s="220"/>
    </row>
    <row r="564" spans="5:16">
      <c r="E564" s="3"/>
      <c r="F564" s="153"/>
      <c r="G564" s="153"/>
      <c r="H564" s="3"/>
      <c r="N564" s="220"/>
      <c r="P564" s="220"/>
    </row>
    <row r="565" spans="5:16">
      <c r="E565" s="3"/>
      <c r="F565" s="153"/>
      <c r="G565" s="153"/>
      <c r="H565" s="3"/>
      <c r="N565" s="220"/>
      <c r="P565" s="220"/>
    </row>
    <row r="566" spans="5:16">
      <c r="E566" s="3"/>
      <c r="F566" s="153"/>
      <c r="G566" s="153"/>
      <c r="H566" s="3"/>
      <c r="N566" s="220"/>
      <c r="P566" s="220"/>
    </row>
    <row r="567" spans="5:16">
      <c r="E567" s="3"/>
      <c r="F567" s="153"/>
      <c r="G567" s="153"/>
      <c r="H567" s="3"/>
      <c r="N567" s="220"/>
      <c r="P567" s="220"/>
    </row>
    <row r="568" spans="5:16">
      <c r="E568" s="3"/>
      <c r="F568" s="153"/>
      <c r="G568" s="153"/>
      <c r="H568" s="3"/>
      <c r="N568" s="220"/>
      <c r="P568" s="220"/>
    </row>
    <row r="569" spans="5:16">
      <c r="E569" s="3"/>
      <c r="F569" s="153"/>
      <c r="G569" s="153"/>
      <c r="H569" s="3"/>
      <c r="N569" s="220"/>
      <c r="P569" s="220"/>
    </row>
    <row r="570" spans="5:16">
      <c r="E570" s="3"/>
      <c r="F570" s="153"/>
      <c r="G570" s="153"/>
      <c r="H570" s="3"/>
      <c r="N570" s="220"/>
      <c r="P570" s="220"/>
    </row>
    <row r="571" spans="5:16">
      <c r="E571" s="3"/>
      <c r="F571" s="153"/>
      <c r="G571" s="153"/>
      <c r="H571" s="3"/>
      <c r="N571" s="220"/>
      <c r="P571" s="220"/>
    </row>
    <row r="572" spans="5:16">
      <c r="E572" s="3"/>
      <c r="F572" s="153"/>
      <c r="G572" s="153"/>
      <c r="H572" s="3"/>
      <c r="N572" s="220"/>
      <c r="P572" s="220"/>
    </row>
    <row r="573" spans="5:16">
      <c r="E573" s="3"/>
      <c r="F573" s="153"/>
      <c r="G573" s="153"/>
      <c r="H573" s="3"/>
      <c r="N573" s="220"/>
      <c r="P573" s="220"/>
    </row>
    <row r="574" spans="5:16">
      <c r="E574" s="3"/>
      <c r="F574" s="175"/>
      <c r="G574" s="153"/>
      <c r="H574" s="3"/>
      <c r="N574" s="220"/>
      <c r="P574" s="220"/>
    </row>
    <row r="575" spans="5:16">
      <c r="E575" s="3"/>
      <c r="F575" s="175"/>
      <c r="G575" s="153"/>
      <c r="H575" s="3"/>
      <c r="N575" s="220"/>
      <c r="P575" s="220"/>
    </row>
    <row r="576" spans="5:16">
      <c r="E576" s="3"/>
      <c r="F576" s="175"/>
      <c r="G576" s="153"/>
      <c r="H576" s="3"/>
      <c r="N576" s="220"/>
      <c r="P576" s="220"/>
    </row>
    <row r="577" spans="5:16">
      <c r="E577" s="3"/>
      <c r="F577" s="175"/>
      <c r="G577" s="153"/>
      <c r="H577" s="3"/>
      <c r="N577" s="220"/>
      <c r="P577" s="220"/>
    </row>
    <row r="578" spans="5:16">
      <c r="E578" s="3"/>
      <c r="F578" s="175"/>
      <c r="G578" s="153"/>
      <c r="H578" s="3"/>
      <c r="N578" s="220"/>
      <c r="P578" s="220"/>
    </row>
    <row r="579" spans="5:16">
      <c r="E579" s="3"/>
      <c r="F579" s="175"/>
      <c r="G579" s="153"/>
      <c r="H579" s="3"/>
      <c r="N579" s="220"/>
      <c r="P579" s="220"/>
    </row>
    <row r="580" spans="5:16">
      <c r="E580" s="3"/>
      <c r="F580" s="175"/>
      <c r="G580" s="153"/>
      <c r="H580" s="3"/>
      <c r="N580" s="220"/>
      <c r="P580" s="220"/>
    </row>
    <row r="581" spans="5:16">
      <c r="E581" s="3"/>
      <c r="F581" s="175"/>
      <c r="G581" s="153"/>
      <c r="H581" s="3"/>
      <c r="N581" s="220"/>
      <c r="P581" s="220"/>
    </row>
    <row r="582" spans="5:16">
      <c r="E582" s="3"/>
      <c r="F582" s="175"/>
      <c r="G582" s="153"/>
      <c r="H582" s="3"/>
      <c r="N582" s="220"/>
      <c r="P582" s="220"/>
    </row>
    <row r="583" spans="5:16">
      <c r="E583" s="3"/>
      <c r="F583" s="175"/>
      <c r="G583" s="153"/>
      <c r="H583" s="3"/>
      <c r="N583" s="220"/>
      <c r="P583" s="220"/>
    </row>
    <row r="584" spans="5:16">
      <c r="E584" s="3"/>
      <c r="F584" s="175"/>
      <c r="G584" s="153"/>
      <c r="H584" s="3"/>
      <c r="N584" s="220"/>
      <c r="P584" s="220"/>
    </row>
    <row r="585" spans="5:16">
      <c r="E585" s="3"/>
      <c r="F585" s="175"/>
      <c r="G585" s="153"/>
      <c r="H585" s="3"/>
      <c r="N585" s="220"/>
      <c r="P585" s="220"/>
    </row>
    <row r="586" spans="5:16">
      <c r="E586" s="3"/>
      <c r="F586" s="175"/>
      <c r="G586" s="153"/>
      <c r="H586" s="3"/>
      <c r="N586" s="220"/>
      <c r="P586" s="220"/>
    </row>
    <row r="587" spans="5:16">
      <c r="E587" s="3"/>
      <c r="F587" s="175"/>
      <c r="G587" s="153"/>
      <c r="H587" s="3"/>
      <c r="N587" s="220"/>
      <c r="P587" s="220"/>
    </row>
    <row r="588" spans="5:16">
      <c r="E588" s="3"/>
      <c r="F588" s="175"/>
      <c r="G588" s="153"/>
      <c r="H588" s="3"/>
      <c r="N588" s="220"/>
      <c r="P588" s="220"/>
    </row>
    <row r="589" spans="5:16">
      <c r="E589" s="3"/>
      <c r="F589" s="175"/>
      <c r="G589" s="153"/>
      <c r="H589" s="3"/>
      <c r="N589" s="220"/>
      <c r="P589" s="220"/>
    </row>
    <row r="590" spans="5:16">
      <c r="E590" s="3"/>
      <c r="F590" s="175"/>
      <c r="G590" s="153"/>
      <c r="H590" s="3"/>
      <c r="N590" s="220"/>
      <c r="P590" s="220"/>
    </row>
    <row r="591" spans="5:16">
      <c r="E591" s="3"/>
      <c r="F591" s="175"/>
      <c r="G591" s="153"/>
      <c r="H591" s="3"/>
      <c r="N591" s="220"/>
      <c r="P591" s="220"/>
    </row>
    <row r="592" spans="5:16">
      <c r="E592" s="3"/>
      <c r="F592" s="175"/>
      <c r="G592" s="153"/>
      <c r="H592" s="3"/>
      <c r="N592" s="220"/>
      <c r="P592" s="220"/>
    </row>
    <row r="593" spans="5:16">
      <c r="E593" s="3"/>
      <c r="F593" s="175"/>
      <c r="G593" s="153"/>
      <c r="H593" s="3"/>
      <c r="N593" s="220"/>
      <c r="P593" s="220"/>
    </row>
    <row r="594" spans="5:16">
      <c r="E594" s="3"/>
      <c r="F594" s="175"/>
      <c r="G594" s="153"/>
      <c r="H594" s="3"/>
      <c r="N594" s="220"/>
      <c r="P594" s="220"/>
    </row>
    <row r="595" spans="5:16">
      <c r="E595" s="3"/>
      <c r="F595" s="175"/>
      <c r="G595" s="153"/>
      <c r="H595" s="3"/>
      <c r="N595" s="220"/>
      <c r="P595" s="220"/>
    </row>
    <row r="596" spans="5:16">
      <c r="E596" s="3"/>
      <c r="F596" s="175"/>
      <c r="G596" s="153"/>
      <c r="H596" s="3"/>
      <c r="N596" s="220"/>
      <c r="P596" s="220"/>
    </row>
    <row r="597" spans="5:16">
      <c r="E597" s="3"/>
      <c r="F597" s="175"/>
      <c r="G597" s="153"/>
      <c r="H597" s="3"/>
      <c r="N597" s="220"/>
      <c r="P597" s="220"/>
    </row>
    <row r="598" spans="5:16">
      <c r="E598" s="3"/>
      <c r="F598" s="175"/>
      <c r="G598" s="153"/>
      <c r="H598" s="3"/>
      <c r="N598" s="220"/>
      <c r="P598" s="220"/>
    </row>
    <row r="599" spans="5:16">
      <c r="E599" s="3"/>
      <c r="F599" s="175"/>
      <c r="G599" s="153"/>
      <c r="H599" s="3"/>
      <c r="N599" s="220"/>
      <c r="P599" s="220"/>
    </row>
    <row r="600" spans="5:16">
      <c r="E600" s="3"/>
      <c r="F600" s="175"/>
      <c r="G600" s="153"/>
      <c r="H600" s="3"/>
      <c r="N600" s="220"/>
      <c r="P600" s="220"/>
    </row>
    <row r="601" spans="5:16">
      <c r="E601" s="3"/>
      <c r="F601" s="175"/>
      <c r="G601" s="153"/>
      <c r="H601" s="3"/>
      <c r="N601" s="220"/>
      <c r="P601" s="220"/>
    </row>
    <row r="602" spans="5:16">
      <c r="E602" s="3"/>
      <c r="F602" s="175"/>
      <c r="G602" s="153"/>
      <c r="H602" s="3"/>
      <c r="N602" s="220"/>
      <c r="P602" s="220"/>
    </row>
    <row r="603" spans="5:16">
      <c r="E603" s="3"/>
      <c r="F603" s="175"/>
      <c r="G603" s="153"/>
      <c r="H603" s="3"/>
      <c r="N603" s="220"/>
      <c r="P603" s="220"/>
    </row>
    <row r="604" spans="5:16">
      <c r="E604" s="3"/>
      <c r="F604" s="175"/>
      <c r="G604" s="153"/>
      <c r="H604" s="3"/>
      <c r="N604" s="220"/>
      <c r="P604" s="220"/>
    </row>
    <row r="605" spans="5:16">
      <c r="E605" s="3"/>
      <c r="F605" s="175"/>
      <c r="G605" s="153"/>
      <c r="H605" s="3"/>
      <c r="N605" s="220"/>
      <c r="P605" s="220"/>
    </row>
    <row r="606" spans="5:16">
      <c r="E606" s="3"/>
      <c r="F606" s="175"/>
      <c r="G606" s="153"/>
      <c r="H606" s="3"/>
      <c r="N606" s="220"/>
      <c r="P606" s="220"/>
    </row>
    <row r="607" spans="5:16">
      <c r="E607" s="3"/>
      <c r="F607" s="175"/>
      <c r="G607" s="153"/>
      <c r="H607" s="3"/>
      <c r="N607" s="220"/>
      <c r="P607" s="220"/>
    </row>
    <row r="608" spans="5:16">
      <c r="E608" s="3"/>
      <c r="F608" s="175"/>
      <c r="G608" s="153"/>
      <c r="H608" s="3"/>
      <c r="N608" s="220"/>
      <c r="P608" s="220"/>
    </row>
    <row r="609" spans="5:16">
      <c r="E609" s="3"/>
      <c r="F609" s="175"/>
      <c r="G609" s="153"/>
      <c r="H609" s="3"/>
      <c r="N609" s="220"/>
      <c r="P609" s="220"/>
    </row>
    <row r="610" spans="5:16">
      <c r="E610" s="3"/>
      <c r="F610" s="175"/>
      <c r="G610" s="153"/>
      <c r="H610" s="3"/>
      <c r="N610" s="220"/>
      <c r="P610" s="220"/>
    </row>
    <row r="611" spans="5:16">
      <c r="E611" s="3"/>
      <c r="F611" s="175"/>
      <c r="G611" s="153"/>
      <c r="H611" s="3"/>
      <c r="N611" s="220"/>
      <c r="P611" s="220"/>
    </row>
    <row r="612" spans="5:16">
      <c r="E612" s="3"/>
      <c r="F612" s="175"/>
      <c r="G612" s="153"/>
      <c r="H612" s="3"/>
      <c r="N612" s="220"/>
      <c r="P612" s="220"/>
    </row>
    <row r="613" spans="5:16">
      <c r="E613" s="3"/>
      <c r="F613" s="175"/>
      <c r="G613" s="153"/>
      <c r="H613" s="3"/>
      <c r="N613" s="220"/>
      <c r="P613" s="220"/>
    </row>
    <row r="614" spans="5:16">
      <c r="E614" s="3"/>
      <c r="F614" s="175"/>
      <c r="G614" s="153"/>
      <c r="H614" s="3"/>
      <c r="N614" s="220"/>
      <c r="P614" s="220"/>
    </row>
    <row r="615" spans="5:16">
      <c r="E615" s="3"/>
      <c r="F615" s="175"/>
      <c r="G615" s="153"/>
      <c r="H615" s="3"/>
      <c r="N615" s="220"/>
      <c r="P615" s="220"/>
    </row>
    <row r="616" spans="5:16">
      <c r="E616" s="3"/>
      <c r="F616" s="175"/>
      <c r="G616" s="153"/>
      <c r="H616" s="3"/>
      <c r="N616" s="220"/>
      <c r="P616" s="220"/>
    </row>
    <row r="617" spans="5:16">
      <c r="E617" s="3"/>
      <c r="F617" s="175"/>
      <c r="G617" s="153"/>
      <c r="H617" s="3"/>
      <c r="N617" s="220"/>
      <c r="P617" s="220"/>
    </row>
    <row r="618" spans="5:16">
      <c r="E618" s="3"/>
      <c r="F618" s="175"/>
      <c r="G618" s="153"/>
      <c r="H618" s="3"/>
      <c r="N618" s="220"/>
      <c r="P618" s="220"/>
    </row>
    <row r="619" spans="5:16">
      <c r="E619" s="3"/>
      <c r="F619" s="175"/>
      <c r="G619" s="153"/>
      <c r="H619" s="3"/>
      <c r="N619" s="220"/>
      <c r="P619" s="220"/>
    </row>
    <row r="620" spans="5:16">
      <c r="E620" s="3"/>
      <c r="F620" s="175"/>
      <c r="G620" s="153"/>
      <c r="H620" s="3"/>
      <c r="N620" s="220"/>
      <c r="P620" s="220"/>
    </row>
    <row r="621" spans="5:16">
      <c r="E621" s="3"/>
      <c r="F621" s="175"/>
      <c r="G621" s="153"/>
      <c r="H621" s="3"/>
      <c r="N621" s="220"/>
      <c r="P621" s="220"/>
    </row>
    <row r="622" spans="5:16">
      <c r="E622" s="3"/>
      <c r="F622" s="175"/>
      <c r="G622" s="153"/>
      <c r="H622" s="3"/>
      <c r="N622" s="220"/>
      <c r="P622" s="220"/>
    </row>
    <row r="623" spans="5:16">
      <c r="E623" s="3"/>
      <c r="F623" s="175"/>
      <c r="G623" s="153"/>
      <c r="H623" s="3"/>
      <c r="N623" s="220"/>
      <c r="P623" s="220"/>
    </row>
    <row r="624" spans="5:16">
      <c r="E624" s="3"/>
      <c r="F624" s="175"/>
      <c r="G624" s="153"/>
      <c r="H624" s="3"/>
      <c r="N624" s="220"/>
      <c r="P624" s="220"/>
    </row>
    <row r="625" spans="5:16">
      <c r="E625" s="3"/>
      <c r="F625" s="175"/>
      <c r="G625" s="153"/>
      <c r="H625" s="3"/>
      <c r="N625" s="220"/>
      <c r="P625" s="220"/>
    </row>
    <row r="626" spans="5:16">
      <c r="E626" s="3"/>
      <c r="F626" s="175"/>
      <c r="G626" s="153"/>
      <c r="H626" s="3"/>
      <c r="N626" s="220"/>
      <c r="P626" s="220"/>
    </row>
    <row r="627" spans="5:16">
      <c r="E627" s="3"/>
      <c r="F627" s="175"/>
      <c r="G627" s="153"/>
      <c r="H627" s="3"/>
      <c r="N627" s="220"/>
      <c r="P627" s="220"/>
    </row>
    <row r="628" spans="5:16">
      <c r="E628" s="3"/>
      <c r="F628" s="175"/>
      <c r="G628" s="153"/>
      <c r="H628" s="3"/>
      <c r="N628" s="220"/>
      <c r="P628" s="220"/>
    </row>
    <row r="629" spans="5:16">
      <c r="E629" s="3"/>
      <c r="F629" s="175"/>
      <c r="G629" s="153"/>
      <c r="H629" s="3"/>
      <c r="N629" s="220"/>
      <c r="P629" s="220"/>
    </row>
    <row r="630" spans="5:16">
      <c r="E630" s="3"/>
      <c r="F630" s="175"/>
      <c r="G630" s="153"/>
      <c r="H630" s="3"/>
      <c r="N630" s="220"/>
      <c r="P630" s="220"/>
    </row>
    <row r="631" spans="5:16">
      <c r="E631" s="3"/>
      <c r="F631" s="175"/>
      <c r="G631" s="153"/>
      <c r="H631" s="3"/>
      <c r="N631" s="220"/>
      <c r="P631" s="220"/>
    </row>
    <row r="632" spans="5:16">
      <c r="E632" s="3"/>
      <c r="F632" s="175"/>
      <c r="G632" s="153"/>
      <c r="H632" s="3"/>
      <c r="N632" s="220"/>
      <c r="P632" s="220"/>
    </row>
    <row r="633" spans="5:16">
      <c r="E633" s="3"/>
      <c r="F633" s="175"/>
      <c r="G633" s="153"/>
      <c r="H633" s="3"/>
      <c r="N633" s="220"/>
      <c r="P633" s="220"/>
    </row>
    <row r="634" spans="5:16">
      <c r="E634" s="3"/>
      <c r="F634" s="175"/>
      <c r="G634" s="153"/>
      <c r="H634" s="3"/>
      <c r="N634" s="220"/>
      <c r="P634" s="220"/>
    </row>
    <row r="635" spans="5:16">
      <c r="E635" s="3"/>
      <c r="F635" s="175"/>
      <c r="G635" s="153"/>
      <c r="H635" s="3"/>
      <c r="N635" s="220"/>
      <c r="P635" s="220"/>
    </row>
    <row r="636" spans="5:16">
      <c r="E636" s="3"/>
      <c r="F636" s="175"/>
      <c r="G636" s="153"/>
      <c r="H636" s="3"/>
      <c r="N636" s="220"/>
      <c r="P636" s="220"/>
    </row>
    <row r="637" spans="5:16">
      <c r="E637" s="3"/>
      <c r="F637" s="175"/>
      <c r="G637" s="153"/>
      <c r="H637" s="3"/>
      <c r="N637" s="220"/>
      <c r="P637" s="220"/>
    </row>
    <row r="638" spans="5:16">
      <c r="E638" s="3"/>
      <c r="F638" s="175"/>
      <c r="G638" s="153"/>
      <c r="H638" s="3"/>
      <c r="N638" s="220"/>
      <c r="P638" s="220"/>
    </row>
    <row r="639" spans="5:16">
      <c r="E639" s="3"/>
      <c r="F639" s="175"/>
      <c r="G639" s="153"/>
      <c r="H639" s="3"/>
      <c r="N639" s="220"/>
      <c r="P639" s="220"/>
    </row>
    <row r="640" spans="5:16">
      <c r="E640" s="3"/>
      <c r="F640" s="175"/>
      <c r="G640" s="153"/>
      <c r="H640" s="3"/>
      <c r="N640" s="220"/>
      <c r="P640" s="220"/>
    </row>
    <row r="641" spans="5:16">
      <c r="E641" s="3"/>
      <c r="F641" s="175"/>
      <c r="G641" s="153"/>
      <c r="H641" s="3"/>
      <c r="N641" s="220"/>
      <c r="P641" s="220"/>
    </row>
    <row r="642" spans="5:16">
      <c r="E642" s="3"/>
      <c r="F642" s="175"/>
      <c r="G642" s="153"/>
      <c r="H642" s="3"/>
      <c r="N642" s="220"/>
      <c r="P642" s="220"/>
    </row>
    <row r="643" spans="5:16">
      <c r="E643" s="3"/>
      <c r="F643" s="175"/>
      <c r="G643" s="153"/>
      <c r="H643" s="3"/>
      <c r="N643" s="220"/>
      <c r="P643" s="220"/>
    </row>
    <row r="644" spans="5:16">
      <c r="E644" s="3"/>
      <c r="F644" s="175"/>
      <c r="G644" s="153"/>
      <c r="H644" s="3"/>
      <c r="N644" s="220"/>
      <c r="P644" s="220"/>
    </row>
    <row r="645" spans="5:16">
      <c r="E645" s="3"/>
      <c r="F645" s="175"/>
      <c r="G645" s="153"/>
      <c r="H645" s="3"/>
      <c r="N645" s="220"/>
      <c r="P645" s="220"/>
    </row>
    <row r="646" spans="5:16">
      <c r="E646" s="3"/>
      <c r="F646" s="175"/>
      <c r="G646" s="153"/>
      <c r="H646" s="3"/>
      <c r="N646" s="220"/>
      <c r="P646" s="220"/>
    </row>
    <row r="647" spans="5:16">
      <c r="E647" s="3"/>
      <c r="F647" s="175"/>
      <c r="G647" s="153"/>
      <c r="H647" s="3"/>
      <c r="N647" s="220"/>
      <c r="P647" s="220"/>
    </row>
    <row r="648" spans="5:16">
      <c r="E648" s="3"/>
      <c r="F648" s="175"/>
      <c r="G648" s="153"/>
      <c r="H648" s="3"/>
      <c r="N648" s="220"/>
      <c r="P648" s="220"/>
    </row>
    <row r="649" spans="5:16">
      <c r="E649" s="3"/>
      <c r="F649" s="175"/>
      <c r="G649" s="153"/>
      <c r="H649" s="3"/>
      <c r="N649" s="220"/>
      <c r="P649" s="220"/>
    </row>
    <row r="650" spans="5:16">
      <c r="E650" s="3"/>
      <c r="F650" s="175"/>
      <c r="G650" s="153"/>
      <c r="H650" s="3"/>
      <c r="N650" s="220"/>
      <c r="P650" s="220"/>
    </row>
    <row r="651" spans="5:16">
      <c r="E651" s="3"/>
      <c r="F651" s="175"/>
      <c r="G651" s="153"/>
      <c r="H651" s="3"/>
      <c r="N651" s="220"/>
      <c r="P651" s="220"/>
    </row>
    <row r="652" spans="5:16">
      <c r="E652" s="3"/>
      <c r="F652" s="175"/>
      <c r="G652" s="153"/>
      <c r="H652" s="3"/>
      <c r="N652" s="220"/>
      <c r="P652" s="220"/>
    </row>
    <row r="653" spans="5:16">
      <c r="E653" s="3"/>
      <c r="F653" s="175"/>
      <c r="G653" s="153"/>
      <c r="H653" s="3"/>
      <c r="N653" s="220"/>
      <c r="P653" s="220"/>
    </row>
    <row r="654" spans="5:16">
      <c r="E654" s="3"/>
      <c r="F654" s="175"/>
      <c r="G654" s="153"/>
      <c r="H654" s="3"/>
      <c r="N654" s="220"/>
      <c r="P654" s="220"/>
    </row>
    <row r="655" spans="5:16">
      <c r="E655" s="3"/>
      <c r="F655" s="175"/>
      <c r="G655" s="153"/>
      <c r="H655" s="3"/>
      <c r="N655" s="220"/>
      <c r="P655" s="220"/>
    </row>
    <row r="656" spans="5:16">
      <c r="E656" s="3"/>
      <c r="F656" s="175"/>
      <c r="G656" s="153"/>
      <c r="H656" s="3"/>
      <c r="N656" s="220"/>
      <c r="P656" s="220"/>
    </row>
    <row r="657" spans="5:16">
      <c r="E657" s="3"/>
      <c r="F657" s="175"/>
      <c r="G657" s="153"/>
      <c r="H657" s="3"/>
      <c r="N657" s="220"/>
      <c r="P657" s="220"/>
    </row>
    <row r="658" spans="5:16">
      <c r="E658" s="3"/>
      <c r="F658" s="175"/>
      <c r="G658" s="153"/>
      <c r="H658" s="3"/>
      <c r="N658" s="220"/>
      <c r="P658" s="220"/>
    </row>
    <row r="659" spans="5:16">
      <c r="E659" s="3"/>
      <c r="F659" s="175"/>
      <c r="G659" s="153"/>
      <c r="H659" s="3"/>
      <c r="N659" s="220"/>
    </row>
    <row r="660" spans="5:16">
      <c r="E660" s="3"/>
      <c r="F660" s="175"/>
      <c r="G660" s="153"/>
      <c r="H660" s="3"/>
      <c r="N660" s="220"/>
    </row>
    <row r="661" spans="5:16">
      <c r="E661" s="3"/>
      <c r="F661" s="175"/>
      <c r="G661" s="153"/>
      <c r="H661" s="3"/>
      <c r="N661" s="220"/>
    </row>
    <row r="662" spans="5:16">
      <c r="E662" s="3"/>
      <c r="F662" s="175"/>
      <c r="G662" s="153"/>
      <c r="H662" s="3"/>
      <c r="N662" s="220"/>
    </row>
    <row r="663" spans="5:16">
      <c r="E663" s="3"/>
      <c r="F663" s="175"/>
      <c r="G663" s="153"/>
      <c r="H663" s="3"/>
      <c r="N663" s="220"/>
    </row>
  </sheetData>
  <mergeCells count="1">
    <mergeCell ref="B1:P1"/>
  </mergeCells>
  <printOptions horizontalCentered="1" gridLines="1"/>
  <pageMargins left="0.25" right="0.25" top="0.75" bottom="0.75" header="0.3" footer="0.3"/>
  <pageSetup scale="61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4"/>
  <sheetViews>
    <sheetView zoomScaleNormal="100" workbookViewId="0">
      <selection activeCell="A16" sqref="A16"/>
    </sheetView>
  </sheetViews>
  <sheetFormatPr defaultRowHeight="12.75"/>
  <cols>
    <col min="1" max="1" width="18.7109375" style="116" bestFit="1" customWidth="1"/>
    <col min="2" max="2" width="12.7109375" style="115" bestFit="1" customWidth="1"/>
    <col min="3" max="257" width="9.140625" style="116"/>
    <col min="258" max="258" width="18.7109375" style="116" bestFit="1" customWidth="1"/>
    <col min="259" max="259" width="12.7109375" style="116" bestFit="1" customWidth="1"/>
    <col min="260" max="513" width="9.140625" style="116"/>
    <col min="514" max="514" width="18.7109375" style="116" bestFit="1" customWidth="1"/>
    <col min="515" max="515" width="12.7109375" style="116" bestFit="1" customWidth="1"/>
    <col min="516" max="769" width="9.140625" style="116"/>
    <col min="770" max="770" width="18.7109375" style="116" bestFit="1" customWidth="1"/>
    <col min="771" max="771" width="12.7109375" style="116" bestFit="1" customWidth="1"/>
    <col min="772" max="1025" width="9.140625" style="116"/>
    <col min="1026" max="1026" width="18.7109375" style="116" bestFit="1" customWidth="1"/>
    <col min="1027" max="1027" width="12.7109375" style="116" bestFit="1" customWidth="1"/>
    <col min="1028" max="1281" width="9.140625" style="116"/>
    <col min="1282" max="1282" width="18.7109375" style="116" bestFit="1" customWidth="1"/>
    <col min="1283" max="1283" width="12.7109375" style="116" bestFit="1" customWidth="1"/>
    <col min="1284" max="1537" width="9.140625" style="116"/>
    <col min="1538" max="1538" width="18.7109375" style="116" bestFit="1" customWidth="1"/>
    <col min="1539" max="1539" width="12.7109375" style="116" bestFit="1" customWidth="1"/>
    <col min="1540" max="1793" width="9.140625" style="116"/>
    <col min="1794" max="1794" width="18.7109375" style="116" bestFit="1" customWidth="1"/>
    <col min="1795" max="1795" width="12.7109375" style="116" bestFit="1" customWidth="1"/>
    <col min="1796" max="2049" width="9.140625" style="116"/>
    <col min="2050" max="2050" width="18.7109375" style="116" bestFit="1" customWidth="1"/>
    <col min="2051" max="2051" width="12.7109375" style="116" bestFit="1" customWidth="1"/>
    <col min="2052" max="2305" width="9.140625" style="116"/>
    <col min="2306" max="2306" width="18.7109375" style="116" bestFit="1" customWidth="1"/>
    <col min="2307" max="2307" width="12.7109375" style="116" bestFit="1" customWidth="1"/>
    <col min="2308" max="2561" width="9.140625" style="116"/>
    <col min="2562" max="2562" width="18.7109375" style="116" bestFit="1" customWidth="1"/>
    <col min="2563" max="2563" width="12.7109375" style="116" bestFit="1" customWidth="1"/>
    <col min="2564" max="2817" width="9.140625" style="116"/>
    <col min="2818" max="2818" width="18.7109375" style="116" bestFit="1" customWidth="1"/>
    <col min="2819" max="2819" width="12.7109375" style="116" bestFit="1" customWidth="1"/>
    <col min="2820" max="3073" width="9.140625" style="116"/>
    <col min="3074" max="3074" width="18.7109375" style="116" bestFit="1" customWidth="1"/>
    <col min="3075" max="3075" width="12.7109375" style="116" bestFit="1" customWidth="1"/>
    <col min="3076" max="3329" width="9.140625" style="116"/>
    <col min="3330" max="3330" width="18.7109375" style="116" bestFit="1" customWidth="1"/>
    <col min="3331" max="3331" width="12.7109375" style="116" bestFit="1" customWidth="1"/>
    <col min="3332" max="3585" width="9.140625" style="116"/>
    <col min="3586" max="3586" width="18.7109375" style="116" bestFit="1" customWidth="1"/>
    <col min="3587" max="3587" width="12.7109375" style="116" bestFit="1" customWidth="1"/>
    <col min="3588" max="3841" width="9.140625" style="116"/>
    <col min="3842" max="3842" width="18.7109375" style="116" bestFit="1" customWidth="1"/>
    <col min="3843" max="3843" width="12.7109375" style="116" bestFit="1" customWidth="1"/>
    <col min="3844" max="4097" width="9.140625" style="116"/>
    <col min="4098" max="4098" width="18.7109375" style="116" bestFit="1" customWidth="1"/>
    <col min="4099" max="4099" width="12.7109375" style="116" bestFit="1" customWidth="1"/>
    <col min="4100" max="4353" width="9.140625" style="116"/>
    <col min="4354" max="4354" width="18.7109375" style="116" bestFit="1" customWidth="1"/>
    <col min="4355" max="4355" width="12.7109375" style="116" bestFit="1" customWidth="1"/>
    <col min="4356" max="4609" width="9.140625" style="116"/>
    <col min="4610" max="4610" width="18.7109375" style="116" bestFit="1" customWidth="1"/>
    <col min="4611" max="4611" width="12.7109375" style="116" bestFit="1" customWidth="1"/>
    <col min="4612" max="4865" width="9.140625" style="116"/>
    <col min="4866" max="4866" width="18.7109375" style="116" bestFit="1" customWidth="1"/>
    <col min="4867" max="4867" width="12.7109375" style="116" bestFit="1" customWidth="1"/>
    <col min="4868" max="5121" width="9.140625" style="116"/>
    <col min="5122" max="5122" width="18.7109375" style="116" bestFit="1" customWidth="1"/>
    <col min="5123" max="5123" width="12.7109375" style="116" bestFit="1" customWidth="1"/>
    <col min="5124" max="5377" width="9.140625" style="116"/>
    <col min="5378" max="5378" width="18.7109375" style="116" bestFit="1" customWidth="1"/>
    <col min="5379" max="5379" width="12.7109375" style="116" bestFit="1" customWidth="1"/>
    <col min="5380" max="5633" width="9.140625" style="116"/>
    <col min="5634" max="5634" width="18.7109375" style="116" bestFit="1" customWidth="1"/>
    <col min="5635" max="5635" width="12.7109375" style="116" bestFit="1" customWidth="1"/>
    <col min="5636" max="5889" width="9.140625" style="116"/>
    <col min="5890" max="5890" width="18.7109375" style="116" bestFit="1" customWidth="1"/>
    <col min="5891" max="5891" width="12.7109375" style="116" bestFit="1" customWidth="1"/>
    <col min="5892" max="6145" width="9.140625" style="116"/>
    <col min="6146" max="6146" width="18.7109375" style="116" bestFit="1" customWidth="1"/>
    <col min="6147" max="6147" width="12.7109375" style="116" bestFit="1" customWidth="1"/>
    <col min="6148" max="6401" width="9.140625" style="116"/>
    <col min="6402" max="6402" width="18.7109375" style="116" bestFit="1" customWidth="1"/>
    <col min="6403" max="6403" width="12.7109375" style="116" bestFit="1" customWidth="1"/>
    <col min="6404" max="6657" width="9.140625" style="116"/>
    <col min="6658" max="6658" width="18.7109375" style="116" bestFit="1" customWidth="1"/>
    <col min="6659" max="6659" width="12.7109375" style="116" bestFit="1" customWidth="1"/>
    <col min="6660" max="6913" width="9.140625" style="116"/>
    <col min="6914" max="6914" width="18.7109375" style="116" bestFit="1" customWidth="1"/>
    <col min="6915" max="6915" width="12.7109375" style="116" bestFit="1" customWidth="1"/>
    <col min="6916" max="7169" width="9.140625" style="116"/>
    <col min="7170" max="7170" width="18.7109375" style="116" bestFit="1" customWidth="1"/>
    <col min="7171" max="7171" width="12.7109375" style="116" bestFit="1" customWidth="1"/>
    <col min="7172" max="7425" width="9.140625" style="116"/>
    <col min="7426" max="7426" width="18.7109375" style="116" bestFit="1" customWidth="1"/>
    <col min="7427" max="7427" width="12.7109375" style="116" bestFit="1" customWidth="1"/>
    <col min="7428" max="7681" width="9.140625" style="116"/>
    <col min="7682" max="7682" width="18.7109375" style="116" bestFit="1" customWidth="1"/>
    <col min="7683" max="7683" width="12.7109375" style="116" bestFit="1" customWidth="1"/>
    <col min="7684" max="7937" width="9.140625" style="116"/>
    <col min="7938" max="7938" width="18.7109375" style="116" bestFit="1" customWidth="1"/>
    <col min="7939" max="7939" width="12.7109375" style="116" bestFit="1" customWidth="1"/>
    <col min="7940" max="8193" width="9.140625" style="116"/>
    <col min="8194" max="8194" width="18.7109375" style="116" bestFit="1" customWidth="1"/>
    <col min="8195" max="8195" width="12.7109375" style="116" bestFit="1" customWidth="1"/>
    <col min="8196" max="8449" width="9.140625" style="116"/>
    <col min="8450" max="8450" width="18.7109375" style="116" bestFit="1" customWidth="1"/>
    <col min="8451" max="8451" width="12.7109375" style="116" bestFit="1" customWidth="1"/>
    <col min="8452" max="8705" width="9.140625" style="116"/>
    <col min="8706" max="8706" width="18.7109375" style="116" bestFit="1" customWidth="1"/>
    <col min="8707" max="8707" width="12.7109375" style="116" bestFit="1" customWidth="1"/>
    <col min="8708" max="8961" width="9.140625" style="116"/>
    <col min="8962" max="8962" width="18.7109375" style="116" bestFit="1" customWidth="1"/>
    <col min="8963" max="8963" width="12.7109375" style="116" bestFit="1" customWidth="1"/>
    <col min="8964" max="9217" width="9.140625" style="116"/>
    <col min="9218" max="9218" width="18.7109375" style="116" bestFit="1" customWidth="1"/>
    <col min="9219" max="9219" width="12.7109375" style="116" bestFit="1" customWidth="1"/>
    <col min="9220" max="9473" width="9.140625" style="116"/>
    <col min="9474" max="9474" width="18.7109375" style="116" bestFit="1" customWidth="1"/>
    <col min="9475" max="9475" width="12.7109375" style="116" bestFit="1" customWidth="1"/>
    <col min="9476" max="9729" width="9.140625" style="116"/>
    <col min="9730" max="9730" width="18.7109375" style="116" bestFit="1" customWidth="1"/>
    <col min="9731" max="9731" width="12.7109375" style="116" bestFit="1" customWidth="1"/>
    <col min="9732" max="9985" width="9.140625" style="116"/>
    <col min="9986" max="9986" width="18.7109375" style="116" bestFit="1" customWidth="1"/>
    <col min="9987" max="9987" width="12.7109375" style="116" bestFit="1" customWidth="1"/>
    <col min="9988" max="10241" width="9.140625" style="116"/>
    <col min="10242" max="10242" width="18.7109375" style="116" bestFit="1" customWidth="1"/>
    <col min="10243" max="10243" width="12.7109375" style="116" bestFit="1" customWidth="1"/>
    <col min="10244" max="10497" width="9.140625" style="116"/>
    <col min="10498" max="10498" width="18.7109375" style="116" bestFit="1" customWidth="1"/>
    <col min="10499" max="10499" width="12.7109375" style="116" bestFit="1" customWidth="1"/>
    <col min="10500" max="10753" width="9.140625" style="116"/>
    <col min="10754" max="10754" width="18.7109375" style="116" bestFit="1" customWidth="1"/>
    <col min="10755" max="10755" width="12.7109375" style="116" bestFit="1" customWidth="1"/>
    <col min="10756" max="11009" width="9.140625" style="116"/>
    <col min="11010" max="11010" width="18.7109375" style="116" bestFit="1" customWidth="1"/>
    <col min="11011" max="11011" width="12.7109375" style="116" bestFit="1" customWidth="1"/>
    <col min="11012" max="11265" width="9.140625" style="116"/>
    <col min="11266" max="11266" width="18.7109375" style="116" bestFit="1" customWidth="1"/>
    <col min="11267" max="11267" width="12.7109375" style="116" bestFit="1" customWidth="1"/>
    <col min="11268" max="11521" width="9.140625" style="116"/>
    <col min="11522" max="11522" width="18.7109375" style="116" bestFit="1" customWidth="1"/>
    <col min="11523" max="11523" width="12.7109375" style="116" bestFit="1" customWidth="1"/>
    <col min="11524" max="11777" width="9.140625" style="116"/>
    <col min="11778" max="11778" width="18.7109375" style="116" bestFit="1" customWidth="1"/>
    <col min="11779" max="11779" width="12.7109375" style="116" bestFit="1" customWidth="1"/>
    <col min="11780" max="12033" width="9.140625" style="116"/>
    <col min="12034" max="12034" width="18.7109375" style="116" bestFit="1" customWidth="1"/>
    <col min="12035" max="12035" width="12.7109375" style="116" bestFit="1" customWidth="1"/>
    <col min="12036" max="12289" width="9.140625" style="116"/>
    <col min="12290" max="12290" width="18.7109375" style="116" bestFit="1" customWidth="1"/>
    <col min="12291" max="12291" width="12.7109375" style="116" bestFit="1" customWidth="1"/>
    <col min="12292" max="12545" width="9.140625" style="116"/>
    <col min="12546" max="12546" width="18.7109375" style="116" bestFit="1" customWidth="1"/>
    <col min="12547" max="12547" width="12.7109375" style="116" bestFit="1" customWidth="1"/>
    <col min="12548" max="12801" width="9.140625" style="116"/>
    <col min="12802" max="12802" width="18.7109375" style="116" bestFit="1" customWidth="1"/>
    <col min="12803" max="12803" width="12.7109375" style="116" bestFit="1" customWidth="1"/>
    <col min="12804" max="13057" width="9.140625" style="116"/>
    <col min="13058" max="13058" width="18.7109375" style="116" bestFit="1" customWidth="1"/>
    <col min="13059" max="13059" width="12.7109375" style="116" bestFit="1" customWidth="1"/>
    <col min="13060" max="13313" width="9.140625" style="116"/>
    <col min="13314" max="13314" width="18.7109375" style="116" bestFit="1" customWidth="1"/>
    <col min="13315" max="13315" width="12.7109375" style="116" bestFit="1" customWidth="1"/>
    <col min="13316" max="13569" width="9.140625" style="116"/>
    <col min="13570" max="13570" width="18.7109375" style="116" bestFit="1" customWidth="1"/>
    <col min="13571" max="13571" width="12.7109375" style="116" bestFit="1" customWidth="1"/>
    <col min="13572" max="13825" width="9.140625" style="116"/>
    <col min="13826" max="13826" width="18.7109375" style="116" bestFit="1" customWidth="1"/>
    <col min="13827" max="13827" width="12.7109375" style="116" bestFit="1" customWidth="1"/>
    <col min="13828" max="14081" width="9.140625" style="116"/>
    <col min="14082" max="14082" width="18.7109375" style="116" bestFit="1" customWidth="1"/>
    <col min="14083" max="14083" width="12.7109375" style="116" bestFit="1" customWidth="1"/>
    <col min="14084" max="14337" width="9.140625" style="116"/>
    <col min="14338" max="14338" width="18.7109375" style="116" bestFit="1" customWidth="1"/>
    <col min="14339" max="14339" width="12.7109375" style="116" bestFit="1" customWidth="1"/>
    <col min="14340" max="14593" width="9.140625" style="116"/>
    <col min="14594" max="14594" width="18.7109375" style="116" bestFit="1" customWidth="1"/>
    <col min="14595" max="14595" width="12.7109375" style="116" bestFit="1" customWidth="1"/>
    <col min="14596" max="14849" width="9.140625" style="116"/>
    <col min="14850" max="14850" width="18.7109375" style="116" bestFit="1" customWidth="1"/>
    <col min="14851" max="14851" width="12.7109375" style="116" bestFit="1" customWidth="1"/>
    <col min="14852" max="15105" width="9.140625" style="116"/>
    <col min="15106" max="15106" width="18.7109375" style="116" bestFit="1" customWidth="1"/>
    <col min="15107" max="15107" width="12.7109375" style="116" bestFit="1" customWidth="1"/>
    <col min="15108" max="15361" width="9.140625" style="116"/>
    <col min="15362" max="15362" width="18.7109375" style="116" bestFit="1" customWidth="1"/>
    <col min="15363" max="15363" width="12.7109375" style="116" bestFit="1" customWidth="1"/>
    <col min="15364" max="15617" width="9.140625" style="116"/>
    <col min="15618" max="15618" width="18.7109375" style="116" bestFit="1" customWidth="1"/>
    <col min="15619" max="15619" width="12.7109375" style="116" bestFit="1" customWidth="1"/>
    <col min="15620" max="15873" width="9.140625" style="116"/>
    <col min="15874" max="15874" width="18.7109375" style="116" bestFit="1" customWidth="1"/>
    <col min="15875" max="15875" width="12.7109375" style="116" bestFit="1" customWidth="1"/>
    <col min="15876" max="16129" width="9.140625" style="116"/>
    <col min="16130" max="16130" width="18.7109375" style="116" bestFit="1" customWidth="1"/>
    <col min="16131" max="16131" width="12.7109375" style="116" bestFit="1" customWidth="1"/>
    <col min="16132" max="16384" width="9.140625" style="116"/>
  </cols>
  <sheetData>
    <row r="2" spans="1:23">
      <c r="A2" s="116" t="s">
        <v>438</v>
      </c>
      <c r="T2" s="123"/>
      <c r="U2" s="123"/>
      <c r="V2" s="123"/>
      <c r="W2" s="123"/>
    </row>
    <row r="3" spans="1:23">
      <c r="T3" s="123"/>
      <c r="U3" s="123"/>
      <c r="V3" s="123"/>
      <c r="W3" s="123"/>
    </row>
    <row r="4" spans="1:23">
      <c r="A4" s="116" t="s">
        <v>373</v>
      </c>
      <c r="B4" s="115">
        <f>SUMIF('APPENDIX A FOR INPUT'!A:A,"Municipal",'APPENDIX A FOR INPUT'!N:N)</f>
        <v>1069628</v>
      </c>
      <c r="C4" s="116">
        <f>(B13-B4)/B13-1</f>
        <v>-5.047155172507356E-2</v>
      </c>
      <c r="D4" s="123"/>
      <c r="T4" s="123"/>
      <c r="U4" s="123"/>
      <c r="V4" s="123"/>
      <c r="W4" s="123"/>
    </row>
    <row r="5" spans="1:23">
      <c r="A5" s="116" t="s">
        <v>370</v>
      </c>
      <c r="B5" s="115">
        <f>SUMIF('APPENDIX A FOR INPUT'!A:A,"Human Services",'APPENDIX A FOR INPUT'!N:N)</f>
        <v>90994</v>
      </c>
      <c r="C5" s="116">
        <f>(B13-B5)/B13-1</f>
        <v>-4.2936501079546829E-3</v>
      </c>
      <c r="T5" s="123"/>
      <c r="U5" s="124"/>
      <c r="V5" s="123"/>
      <c r="W5" s="123"/>
    </row>
    <row r="6" spans="1:23">
      <c r="A6" s="116" t="s">
        <v>367</v>
      </c>
      <c r="B6" s="115">
        <f>SUMIF('APPENDIX A FOR INPUT'!A:A,"Insurance",'APPENDIX A FOR INPUT'!N:N)</f>
        <v>585219</v>
      </c>
      <c r="C6" s="116">
        <f>(B13-B6)/B13-1</f>
        <v>-2.7614190194157007E-2</v>
      </c>
      <c r="T6" s="123"/>
      <c r="U6" s="124"/>
      <c r="V6" s="123"/>
      <c r="W6" s="123"/>
    </row>
    <row r="7" spans="1:23">
      <c r="A7" s="116" t="s">
        <v>369</v>
      </c>
      <c r="B7" s="115">
        <f>SUMIF('APPENDIX A FOR INPUT'!A:A,"Public Works",'APPENDIX A FOR INPUT'!N:N)</f>
        <v>949871</v>
      </c>
      <c r="C7" s="116">
        <f>(B13-B7)/B13-1</f>
        <v>-4.4820688415642906E-2</v>
      </c>
      <c r="T7" s="123"/>
      <c r="U7" s="124"/>
      <c r="V7" s="123"/>
      <c r="W7" s="123"/>
    </row>
    <row r="8" spans="1:23" ht="15">
      <c r="A8" s="121" t="s">
        <v>365</v>
      </c>
      <c r="B8" s="115">
        <f>SUMIF('APPENDIX A FOR INPUT'!A:A,"Public Safety",'APPENDIX A FOR INPUT'!N:N)</f>
        <v>2787259</v>
      </c>
      <c r="C8" s="116">
        <f>(B13-B8)/B13-1</f>
        <v>-0.13151982445268517</v>
      </c>
      <c r="D8" s="123"/>
      <c r="T8" s="123"/>
      <c r="U8" s="124"/>
      <c r="V8" s="123"/>
      <c r="W8" s="13"/>
    </row>
    <row r="9" spans="1:23" ht="15">
      <c r="A9" s="121" t="s">
        <v>384</v>
      </c>
      <c r="B9" s="115">
        <f>SUMIF('APPENDIX A FOR INPUT'!A:A,"Pensions",'APPENDIX A FOR INPUT'!N:N)</f>
        <v>957334</v>
      </c>
      <c r="C9" s="116">
        <f>(B13-B9)/B13-1</f>
        <v>-4.5172838126125603E-2</v>
      </c>
      <c r="T9" s="123"/>
      <c r="U9" s="124"/>
      <c r="V9" s="123"/>
      <c r="W9" s="125"/>
    </row>
    <row r="10" spans="1:23" ht="15">
      <c r="A10" s="121" t="s">
        <v>372</v>
      </c>
      <c r="B10" s="115">
        <f>SUMIF('APPENDIX A FOR INPUT'!A:A,"Debt - Municipal",'APPENDIX A FOR INPUT'!N:N)</f>
        <v>199675</v>
      </c>
      <c r="C10" s="116">
        <f>(B13-B10)/B13-1</f>
        <v>-9.4218804020688163E-3</v>
      </c>
      <c r="T10" s="123"/>
      <c r="U10" s="124"/>
      <c r="V10" s="123"/>
      <c r="W10" s="125"/>
    </row>
    <row r="11" spans="1:23">
      <c r="A11" s="121" t="s">
        <v>371</v>
      </c>
      <c r="B11" s="115">
        <f>SUMIF('APPENDIX A FOR INPUT'!A:A,"Debt - Schools",'APPENDIX A FOR INPUT'!N:N)</f>
        <v>581962</v>
      </c>
      <c r="C11" s="116">
        <f>(B13-B11)/B13-1</f>
        <v>-2.7460505133585889E-2</v>
      </c>
      <c r="T11" s="123"/>
      <c r="U11" s="124"/>
      <c r="V11" s="123"/>
      <c r="W11" s="126"/>
    </row>
    <row r="12" spans="1:23">
      <c r="A12" s="121" t="s">
        <v>374</v>
      </c>
      <c r="B12" s="115">
        <f>SUMIF('APPENDIX A FOR INPUT'!A:A,"Schools",'APPENDIX A FOR INPUT'!N:N)</f>
        <v>13970749</v>
      </c>
      <c r="C12" s="116">
        <f>(B13-B12)/B13-1</f>
        <v>-0.65922487144270636</v>
      </c>
      <c r="T12" s="123"/>
      <c r="U12" s="124"/>
      <c r="V12" s="123"/>
      <c r="W12" s="124"/>
    </row>
    <row r="13" spans="1:23" ht="15">
      <c r="B13" s="115">
        <f>SUM(B4:B12)</f>
        <v>21192691</v>
      </c>
      <c r="T13" s="123"/>
      <c r="U13" s="124"/>
      <c r="V13" s="123"/>
      <c r="W13" s="125"/>
    </row>
    <row r="14" spans="1:23" ht="15">
      <c r="T14" s="123"/>
      <c r="U14" s="123"/>
      <c r="V14" s="123"/>
      <c r="W14" s="125"/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zoomScaleNormal="100" workbookViewId="0">
      <selection activeCell="D5" sqref="D5"/>
    </sheetView>
  </sheetViews>
  <sheetFormatPr defaultRowHeight="12.75"/>
  <cols>
    <col min="1" max="1" width="18.7109375" style="116" bestFit="1" customWidth="1"/>
    <col min="2" max="2" width="12.7109375" style="115" bestFit="1" customWidth="1"/>
    <col min="3" max="17" width="12.7109375" style="116" customWidth="1"/>
    <col min="18" max="18" width="9.140625" style="116"/>
    <col min="19" max="19" width="11.7109375" style="116" bestFit="1" customWidth="1"/>
    <col min="20" max="256" width="9.140625" style="116"/>
    <col min="257" max="257" width="18.7109375" style="116" bestFit="1" customWidth="1"/>
    <col min="258" max="258" width="12.7109375" style="116" bestFit="1" customWidth="1"/>
    <col min="259" max="273" width="12.7109375" style="116" customWidth="1"/>
    <col min="274" max="512" width="9.140625" style="116"/>
    <col min="513" max="513" width="18.7109375" style="116" bestFit="1" customWidth="1"/>
    <col min="514" max="514" width="12.7109375" style="116" bestFit="1" customWidth="1"/>
    <col min="515" max="529" width="12.7109375" style="116" customWidth="1"/>
    <col min="530" max="768" width="9.140625" style="116"/>
    <col min="769" max="769" width="18.7109375" style="116" bestFit="1" customWidth="1"/>
    <col min="770" max="770" width="12.7109375" style="116" bestFit="1" customWidth="1"/>
    <col min="771" max="785" width="12.7109375" style="116" customWidth="1"/>
    <col min="786" max="1024" width="9.140625" style="116"/>
    <col min="1025" max="1025" width="18.7109375" style="116" bestFit="1" customWidth="1"/>
    <col min="1026" max="1026" width="12.7109375" style="116" bestFit="1" customWidth="1"/>
    <col min="1027" max="1041" width="12.7109375" style="116" customWidth="1"/>
    <col min="1042" max="1280" width="9.140625" style="116"/>
    <col min="1281" max="1281" width="18.7109375" style="116" bestFit="1" customWidth="1"/>
    <col min="1282" max="1282" width="12.7109375" style="116" bestFit="1" customWidth="1"/>
    <col min="1283" max="1297" width="12.7109375" style="116" customWidth="1"/>
    <col min="1298" max="1536" width="9.140625" style="116"/>
    <col min="1537" max="1537" width="18.7109375" style="116" bestFit="1" customWidth="1"/>
    <col min="1538" max="1538" width="12.7109375" style="116" bestFit="1" customWidth="1"/>
    <col min="1539" max="1553" width="12.7109375" style="116" customWidth="1"/>
    <col min="1554" max="1792" width="9.140625" style="116"/>
    <col min="1793" max="1793" width="18.7109375" style="116" bestFit="1" customWidth="1"/>
    <col min="1794" max="1794" width="12.7109375" style="116" bestFit="1" customWidth="1"/>
    <col min="1795" max="1809" width="12.7109375" style="116" customWidth="1"/>
    <col min="1810" max="2048" width="9.140625" style="116"/>
    <col min="2049" max="2049" width="18.7109375" style="116" bestFit="1" customWidth="1"/>
    <col min="2050" max="2050" width="12.7109375" style="116" bestFit="1" customWidth="1"/>
    <col min="2051" max="2065" width="12.7109375" style="116" customWidth="1"/>
    <col min="2066" max="2304" width="9.140625" style="116"/>
    <col min="2305" max="2305" width="18.7109375" style="116" bestFit="1" customWidth="1"/>
    <col min="2306" max="2306" width="12.7109375" style="116" bestFit="1" customWidth="1"/>
    <col min="2307" max="2321" width="12.7109375" style="116" customWidth="1"/>
    <col min="2322" max="2560" width="9.140625" style="116"/>
    <col min="2561" max="2561" width="18.7109375" style="116" bestFit="1" customWidth="1"/>
    <col min="2562" max="2562" width="12.7109375" style="116" bestFit="1" customWidth="1"/>
    <col min="2563" max="2577" width="12.7109375" style="116" customWidth="1"/>
    <col min="2578" max="2816" width="9.140625" style="116"/>
    <col min="2817" max="2817" width="18.7109375" style="116" bestFit="1" customWidth="1"/>
    <col min="2818" max="2818" width="12.7109375" style="116" bestFit="1" customWidth="1"/>
    <col min="2819" max="2833" width="12.7109375" style="116" customWidth="1"/>
    <col min="2834" max="3072" width="9.140625" style="116"/>
    <col min="3073" max="3073" width="18.7109375" style="116" bestFit="1" customWidth="1"/>
    <col min="3074" max="3074" width="12.7109375" style="116" bestFit="1" customWidth="1"/>
    <col min="3075" max="3089" width="12.7109375" style="116" customWidth="1"/>
    <col min="3090" max="3328" width="9.140625" style="116"/>
    <col min="3329" max="3329" width="18.7109375" style="116" bestFit="1" customWidth="1"/>
    <col min="3330" max="3330" width="12.7109375" style="116" bestFit="1" customWidth="1"/>
    <col min="3331" max="3345" width="12.7109375" style="116" customWidth="1"/>
    <col min="3346" max="3584" width="9.140625" style="116"/>
    <col min="3585" max="3585" width="18.7109375" style="116" bestFit="1" customWidth="1"/>
    <col min="3586" max="3586" width="12.7109375" style="116" bestFit="1" customWidth="1"/>
    <col min="3587" max="3601" width="12.7109375" style="116" customWidth="1"/>
    <col min="3602" max="3840" width="9.140625" style="116"/>
    <col min="3841" max="3841" width="18.7109375" style="116" bestFit="1" customWidth="1"/>
    <col min="3842" max="3842" width="12.7109375" style="116" bestFit="1" customWidth="1"/>
    <col min="3843" max="3857" width="12.7109375" style="116" customWidth="1"/>
    <col min="3858" max="4096" width="9.140625" style="116"/>
    <col min="4097" max="4097" width="18.7109375" style="116" bestFit="1" customWidth="1"/>
    <col min="4098" max="4098" width="12.7109375" style="116" bestFit="1" customWidth="1"/>
    <col min="4099" max="4113" width="12.7109375" style="116" customWidth="1"/>
    <col min="4114" max="4352" width="9.140625" style="116"/>
    <col min="4353" max="4353" width="18.7109375" style="116" bestFit="1" customWidth="1"/>
    <col min="4354" max="4354" width="12.7109375" style="116" bestFit="1" customWidth="1"/>
    <col min="4355" max="4369" width="12.7109375" style="116" customWidth="1"/>
    <col min="4370" max="4608" width="9.140625" style="116"/>
    <col min="4609" max="4609" width="18.7109375" style="116" bestFit="1" customWidth="1"/>
    <col min="4610" max="4610" width="12.7109375" style="116" bestFit="1" customWidth="1"/>
    <col min="4611" max="4625" width="12.7109375" style="116" customWidth="1"/>
    <col min="4626" max="4864" width="9.140625" style="116"/>
    <col min="4865" max="4865" width="18.7109375" style="116" bestFit="1" customWidth="1"/>
    <col min="4866" max="4866" width="12.7109375" style="116" bestFit="1" customWidth="1"/>
    <col min="4867" max="4881" width="12.7109375" style="116" customWidth="1"/>
    <col min="4882" max="5120" width="9.140625" style="116"/>
    <col min="5121" max="5121" width="18.7109375" style="116" bestFit="1" customWidth="1"/>
    <col min="5122" max="5122" width="12.7109375" style="116" bestFit="1" customWidth="1"/>
    <col min="5123" max="5137" width="12.7109375" style="116" customWidth="1"/>
    <col min="5138" max="5376" width="9.140625" style="116"/>
    <col min="5377" max="5377" width="18.7109375" style="116" bestFit="1" customWidth="1"/>
    <col min="5378" max="5378" width="12.7109375" style="116" bestFit="1" customWidth="1"/>
    <col min="5379" max="5393" width="12.7109375" style="116" customWidth="1"/>
    <col min="5394" max="5632" width="9.140625" style="116"/>
    <col min="5633" max="5633" width="18.7109375" style="116" bestFit="1" customWidth="1"/>
    <col min="5634" max="5634" width="12.7109375" style="116" bestFit="1" customWidth="1"/>
    <col min="5635" max="5649" width="12.7109375" style="116" customWidth="1"/>
    <col min="5650" max="5888" width="9.140625" style="116"/>
    <col min="5889" max="5889" width="18.7109375" style="116" bestFit="1" customWidth="1"/>
    <col min="5890" max="5890" width="12.7109375" style="116" bestFit="1" customWidth="1"/>
    <col min="5891" max="5905" width="12.7109375" style="116" customWidth="1"/>
    <col min="5906" max="6144" width="9.140625" style="116"/>
    <col min="6145" max="6145" width="18.7109375" style="116" bestFit="1" customWidth="1"/>
    <col min="6146" max="6146" width="12.7109375" style="116" bestFit="1" customWidth="1"/>
    <col min="6147" max="6161" width="12.7109375" style="116" customWidth="1"/>
    <col min="6162" max="6400" width="9.140625" style="116"/>
    <col min="6401" max="6401" width="18.7109375" style="116" bestFit="1" customWidth="1"/>
    <col min="6402" max="6402" width="12.7109375" style="116" bestFit="1" customWidth="1"/>
    <col min="6403" max="6417" width="12.7109375" style="116" customWidth="1"/>
    <col min="6418" max="6656" width="9.140625" style="116"/>
    <col min="6657" max="6657" width="18.7109375" style="116" bestFit="1" customWidth="1"/>
    <col min="6658" max="6658" width="12.7109375" style="116" bestFit="1" customWidth="1"/>
    <col min="6659" max="6673" width="12.7109375" style="116" customWidth="1"/>
    <col min="6674" max="6912" width="9.140625" style="116"/>
    <col min="6913" max="6913" width="18.7109375" style="116" bestFit="1" customWidth="1"/>
    <col min="6914" max="6914" width="12.7109375" style="116" bestFit="1" customWidth="1"/>
    <col min="6915" max="6929" width="12.7109375" style="116" customWidth="1"/>
    <col min="6930" max="7168" width="9.140625" style="116"/>
    <col min="7169" max="7169" width="18.7109375" style="116" bestFit="1" customWidth="1"/>
    <col min="7170" max="7170" width="12.7109375" style="116" bestFit="1" customWidth="1"/>
    <col min="7171" max="7185" width="12.7109375" style="116" customWidth="1"/>
    <col min="7186" max="7424" width="9.140625" style="116"/>
    <col min="7425" max="7425" width="18.7109375" style="116" bestFit="1" customWidth="1"/>
    <col min="7426" max="7426" width="12.7109375" style="116" bestFit="1" customWidth="1"/>
    <col min="7427" max="7441" width="12.7109375" style="116" customWidth="1"/>
    <col min="7442" max="7680" width="9.140625" style="116"/>
    <col min="7681" max="7681" width="18.7109375" style="116" bestFit="1" customWidth="1"/>
    <col min="7682" max="7682" width="12.7109375" style="116" bestFit="1" customWidth="1"/>
    <col min="7683" max="7697" width="12.7109375" style="116" customWidth="1"/>
    <col min="7698" max="7936" width="9.140625" style="116"/>
    <col min="7937" max="7937" width="18.7109375" style="116" bestFit="1" customWidth="1"/>
    <col min="7938" max="7938" width="12.7109375" style="116" bestFit="1" customWidth="1"/>
    <col min="7939" max="7953" width="12.7109375" style="116" customWidth="1"/>
    <col min="7954" max="8192" width="9.140625" style="116"/>
    <col min="8193" max="8193" width="18.7109375" style="116" bestFit="1" customWidth="1"/>
    <col min="8194" max="8194" width="12.7109375" style="116" bestFit="1" customWidth="1"/>
    <col min="8195" max="8209" width="12.7109375" style="116" customWidth="1"/>
    <col min="8210" max="8448" width="9.140625" style="116"/>
    <col min="8449" max="8449" width="18.7109375" style="116" bestFit="1" customWidth="1"/>
    <col min="8450" max="8450" width="12.7109375" style="116" bestFit="1" customWidth="1"/>
    <col min="8451" max="8465" width="12.7109375" style="116" customWidth="1"/>
    <col min="8466" max="8704" width="9.140625" style="116"/>
    <col min="8705" max="8705" width="18.7109375" style="116" bestFit="1" customWidth="1"/>
    <col min="8706" max="8706" width="12.7109375" style="116" bestFit="1" customWidth="1"/>
    <col min="8707" max="8721" width="12.7109375" style="116" customWidth="1"/>
    <col min="8722" max="8960" width="9.140625" style="116"/>
    <col min="8961" max="8961" width="18.7109375" style="116" bestFit="1" customWidth="1"/>
    <col min="8962" max="8962" width="12.7109375" style="116" bestFit="1" customWidth="1"/>
    <col min="8963" max="8977" width="12.7109375" style="116" customWidth="1"/>
    <col min="8978" max="9216" width="9.140625" style="116"/>
    <col min="9217" max="9217" width="18.7109375" style="116" bestFit="1" customWidth="1"/>
    <col min="9218" max="9218" width="12.7109375" style="116" bestFit="1" customWidth="1"/>
    <col min="9219" max="9233" width="12.7109375" style="116" customWidth="1"/>
    <col min="9234" max="9472" width="9.140625" style="116"/>
    <col min="9473" max="9473" width="18.7109375" style="116" bestFit="1" customWidth="1"/>
    <col min="9474" max="9474" width="12.7109375" style="116" bestFit="1" customWidth="1"/>
    <col min="9475" max="9489" width="12.7109375" style="116" customWidth="1"/>
    <col min="9490" max="9728" width="9.140625" style="116"/>
    <col min="9729" max="9729" width="18.7109375" style="116" bestFit="1" customWidth="1"/>
    <col min="9730" max="9730" width="12.7109375" style="116" bestFit="1" customWidth="1"/>
    <col min="9731" max="9745" width="12.7109375" style="116" customWidth="1"/>
    <col min="9746" max="9984" width="9.140625" style="116"/>
    <col min="9985" max="9985" width="18.7109375" style="116" bestFit="1" customWidth="1"/>
    <col min="9986" max="9986" width="12.7109375" style="116" bestFit="1" customWidth="1"/>
    <col min="9987" max="10001" width="12.7109375" style="116" customWidth="1"/>
    <col min="10002" max="10240" width="9.140625" style="116"/>
    <col min="10241" max="10241" width="18.7109375" style="116" bestFit="1" customWidth="1"/>
    <col min="10242" max="10242" width="12.7109375" style="116" bestFit="1" customWidth="1"/>
    <col min="10243" max="10257" width="12.7109375" style="116" customWidth="1"/>
    <col min="10258" max="10496" width="9.140625" style="116"/>
    <col min="10497" max="10497" width="18.7109375" style="116" bestFit="1" customWidth="1"/>
    <col min="10498" max="10498" width="12.7109375" style="116" bestFit="1" customWidth="1"/>
    <col min="10499" max="10513" width="12.7109375" style="116" customWidth="1"/>
    <col min="10514" max="10752" width="9.140625" style="116"/>
    <col min="10753" max="10753" width="18.7109375" style="116" bestFit="1" customWidth="1"/>
    <col min="10754" max="10754" width="12.7109375" style="116" bestFit="1" customWidth="1"/>
    <col min="10755" max="10769" width="12.7109375" style="116" customWidth="1"/>
    <col min="10770" max="11008" width="9.140625" style="116"/>
    <col min="11009" max="11009" width="18.7109375" style="116" bestFit="1" customWidth="1"/>
    <col min="11010" max="11010" width="12.7109375" style="116" bestFit="1" customWidth="1"/>
    <col min="11011" max="11025" width="12.7109375" style="116" customWidth="1"/>
    <col min="11026" max="11264" width="9.140625" style="116"/>
    <col min="11265" max="11265" width="18.7109375" style="116" bestFit="1" customWidth="1"/>
    <col min="11266" max="11266" width="12.7109375" style="116" bestFit="1" customWidth="1"/>
    <col min="11267" max="11281" width="12.7109375" style="116" customWidth="1"/>
    <col min="11282" max="11520" width="9.140625" style="116"/>
    <col min="11521" max="11521" width="18.7109375" style="116" bestFit="1" customWidth="1"/>
    <col min="11522" max="11522" width="12.7109375" style="116" bestFit="1" customWidth="1"/>
    <col min="11523" max="11537" width="12.7109375" style="116" customWidth="1"/>
    <col min="11538" max="11776" width="9.140625" style="116"/>
    <col min="11777" max="11777" width="18.7109375" style="116" bestFit="1" customWidth="1"/>
    <col min="11778" max="11778" width="12.7109375" style="116" bestFit="1" customWidth="1"/>
    <col min="11779" max="11793" width="12.7109375" style="116" customWidth="1"/>
    <col min="11794" max="12032" width="9.140625" style="116"/>
    <col min="12033" max="12033" width="18.7109375" style="116" bestFit="1" customWidth="1"/>
    <col min="12034" max="12034" width="12.7109375" style="116" bestFit="1" customWidth="1"/>
    <col min="12035" max="12049" width="12.7109375" style="116" customWidth="1"/>
    <col min="12050" max="12288" width="9.140625" style="116"/>
    <col min="12289" max="12289" width="18.7109375" style="116" bestFit="1" customWidth="1"/>
    <col min="12290" max="12290" width="12.7109375" style="116" bestFit="1" customWidth="1"/>
    <col min="12291" max="12305" width="12.7109375" style="116" customWidth="1"/>
    <col min="12306" max="12544" width="9.140625" style="116"/>
    <col min="12545" max="12545" width="18.7109375" style="116" bestFit="1" customWidth="1"/>
    <col min="12546" max="12546" width="12.7109375" style="116" bestFit="1" customWidth="1"/>
    <col min="12547" max="12561" width="12.7109375" style="116" customWidth="1"/>
    <col min="12562" max="12800" width="9.140625" style="116"/>
    <col min="12801" max="12801" width="18.7109375" style="116" bestFit="1" customWidth="1"/>
    <col min="12802" max="12802" width="12.7109375" style="116" bestFit="1" customWidth="1"/>
    <col min="12803" max="12817" width="12.7109375" style="116" customWidth="1"/>
    <col min="12818" max="13056" width="9.140625" style="116"/>
    <col min="13057" max="13057" width="18.7109375" style="116" bestFit="1" customWidth="1"/>
    <col min="13058" max="13058" width="12.7109375" style="116" bestFit="1" customWidth="1"/>
    <col min="13059" max="13073" width="12.7109375" style="116" customWidth="1"/>
    <col min="13074" max="13312" width="9.140625" style="116"/>
    <col min="13313" max="13313" width="18.7109375" style="116" bestFit="1" customWidth="1"/>
    <col min="13314" max="13314" width="12.7109375" style="116" bestFit="1" customWidth="1"/>
    <col min="13315" max="13329" width="12.7109375" style="116" customWidth="1"/>
    <col min="13330" max="13568" width="9.140625" style="116"/>
    <col min="13569" max="13569" width="18.7109375" style="116" bestFit="1" customWidth="1"/>
    <col min="13570" max="13570" width="12.7109375" style="116" bestFit="1" customWidth="1"/>
    <col min="13571" max="13585" width="12.7109375" style="116" customWidth="1"/>
    <col min="13586" max="13824" width="9.140625" style="116"/>
    <col min="13825" max="13825" width="18.7109375" style="116" bestFit="1" customWidth="1"/>
    <col min="13826" max="13826" width="12.7109375" style="116" bestFit="1" customWidth="1"/>
    <col min="13827" max="13841" width="12.7109375" style="116" customWidth="1"/>
    <col min="13842" max="14080" width="9.140625" style="116"/>
    <col min="14081" max="14081" width="18.7109375" style="116" bestFit="1" customWidth="1"/>
    <col min="14082" max="14082" width="12.7109375" style="116" bestFit="1" customWidth="1"/>
    <col min="14083" max="14097" width="12.7109375" style="116" customWidth="1"/>
    <col min="14098" max="14336" width="9.140625" style="116"/>
    <col min="14337" max="14337" width="18.7109375" style="116" bestFit="1" customWidth="1"/>
    <col min="14338" max="14338" width="12.7109375" style="116" bestFit="1" customWidth="1"/>
    <col min="14339" max="14353" width="12.7109375" style="116" customWidth="1"/>
    <col min="14354" max="14592" width="9.140625" style="116"/>
    <col min="14593" max="14593" width="18.7109375" style="116" bestFit="1" customWidth="1"/>
    <col min="14594" max="14594" width="12.7109375" style="116" bestFit="1" customWidth="1"/>
    <col min="14595" max="14609" width="12.7109375" style="116" customWidth="1"/>
    <col min="14610" max="14848" width="9.140625" style="116"/>
    <col min="14849" max="14849" width="18.7109375" style="116" bestFit="1" customWidth="1"/>
    <col min="14850" max="14850" width="12.7109375" style="116" bestFit="1" customWidth="1"/>
    <col min="14851" max="14865" width="12.7109375" style="116" customWidth="1"/>
    <col min="14866" max="15104" width="9.140625" style="116"/>
    <col min="15105" max="15105" width="18.7109375" style="116" bestFit="1" customWidth="1"/>
    <col min="15106" max="15106" width="12.7109375" style="116" bestFit="1" customWidth="1"/>
    <col min="15107" max="15121" width="12.7109375" style="116" customWidth="1"/>
    <col min="15122" max="15360" width="9.140625" style="116"/>
    <col min="15361" max="15361" width="18.7109375" style="116" bestFit="1" customWidth="1"/>
    <col min="15362" max="15362" width="12.7109375" style="116" bestFit="1" customWidth="1"/>
    <col min="15363" max="15377" width="12.7109375" style="116" customWidth="1"/>
    <col min="15378" max="15616" width="9.140625" style="116"/>
    <col min="15617" max="15617" width="18.7109375" style="116" bestFit="1" customWidth="1"/>
    <col min="15618" max="15618" width="12.7109375" style="116" bestFit="1" customWidth="1"/>
    <col min="15619" max="15633" width="12.7109375" style="116" customWidth="1"/>
    <col min="15634" max="15872" width="9.140625" style="116"/>
    <col min="15873" max="15873" width="18.7109375" style="116" bestFit="1" customWidth="1"/>
    <col min="15874" max="15874" width="12.7109375" style="116" bestFit="1" customWidth="1"/>
    <col min="15875" max="15889" width="12.7109375" style="116" customWidth="1"/>
    <col min="15890" max="16128" width="9.140625" style="116"/>
    <col min="16129" max="16129" width="18.7109375" style="116" bestFit="1" customWidth="1"/>
    <col min="16130" max="16130" width="12.7109375" style="116" bestFit="1" customWidth="1"/>
    <col min="16131" max="16145" width="12.7109375" style="116" customWidth="1"/>
    <col min="16146" max="16384" width="9.140625" style="116"/>
  </cols>
  <sheetData>
    <row r="1" spans="1:19">
      <c r="B1" s="116"/>
      <c r="J1" s="115"/>
      <c r="M1" s="121" t="s">
        <v>375</v>
      </c>
      <c r="O1" s="121" t="s">
        <v>376</v>
      </c>
    </row>
    <row r="2" spans="1:19">
      <c r="A2" s="117" t="s">
        <v>377</v>
      </c>
      <c r="B2" s="118">
        <v>45658</v>
      </c>
      <c r="C2" s="118">
        <v>45293</v>
      </c>
      <c r="D2" s="118">
        <v>44927</v>
      </c>
      <c r="E2" s="118">
        <v>44562</v>
      </c>
      <c r="F2" s="118">
        <v>44198</v>
      </c>
      <c r="G2" s="118">
        <v>43831</v>
      </c>
      <c r="H2" s="118">
        <v>43466</v>
      </c>
      <c r="I2" s="118">
        <v>43102</v>
      </c>
      <c r="J2" s="118">
        <v>42736</v>
      </c>
      <c r="K2" s="118">
        <v>42370</v>
      </c>
      <c r="L2" s="118">
        <v>42006</v>
      </c>
      <c r="M2" s="118">
        <v>41642</v>
      </c>
      <c r="N2" s="118">
        <v>41278</v>
      </c>
      <c r="O2" s="118">
        <v>40913</v>
      </c>
      <c r="P2" s="118">
        <v>40549</v>
      </c>
      <c r="Q2" s="118">
        <v>40185</v>
      </c>
      <c r="R2" s="118"/>
      <c r="S2" s="119"/>
    </row>
    <row r="3" spans="1:19">
      <c r="A3" s="116" t="s">
        <v>378</v>
      </c>
      <c r="B3" s="116"/>
      <c r="D3" s="120">
        <f>SUM('Final Page for Print'!B7:B11)</f>
        <v>11992514</v>
      </c>
      <c r="H3" s="120">
        <f>SUM('Final Page for Print'!B7:B11)</f>
        <v>11992514</v>
      </c>
      <c r="I3" s="115">
        <v>10326674.762671266</v>
      </c>
      <c r="J3" s="115">
        <v>9981817.2085999995</v>
      </c>
      <c r="K3" s="115">
        <v>9563489.9900000002</v>
      </c>
      <c r="L3" s="115">
        <v>8721341.379999999</v>
      </c>
      <c r="M3" s="115">
        <v>8210355</v>
      </c>
      <c r="N3" s="115">
        <v>7719477.3799999999</v>
      </c>
      <c r="O3" s="115">
        <v>7480697.3799999999</v>
      </c>
      <c r="P3" s="115">
        <v>7559403</v>
      </c>
      <c r="Q3" s="115">
        <v>7328194</v>
      </c>
      <c r="R3" s="115"/>
      <c r="S3" s="120">
        <f>SUM('Final Page for Print'!B7:B11)</f>
        <v>11992514</v>
      </c>
    </row>
    <row r="4" spans="1:19">
      <c r="A4" s="116" t="s">
        <v>379</v>
      </c>
      <c r="B4" s="116"/>
      <c r="D4" s="120">
        <f>SUM('Final Page for Print'!B12:B19)-'Final Page for Print'!B12</f>
        <v>1484508</v>
      </c>
      <c r="H4" s="120">
        <f>SUM('Final Page for Print'!B12:B19)-'Final Page for Print'!F12</f>
        <v>4663515</v>
      </c>
      <c r="I4" s="115">
        <v>5268191</v>
      </c>
      <c r="J4" s="115">
        <v>5239314</v>
      </c>
      <c r="K4" s="115">
        <v>5152611</v>
      </c>
      <c r="L4" s="115">
        <v>5123038.2</v>
      </c>
      <c r="M4" s="115">
        <v>5094241</v>
      </c>
      <c r="N4" s="115">
        <v>5023365</v>
      </c>
      <c r="O4" s="115">
        <v>5005766.43</v>
      </c>
      <c r="P4" s="115">
        <v>6424971</v>
      </c>
      <c r="Q4" s="115">
        <v>6764104</v>
      </c>
      <c r="R4" s="115"/>
      <c r="S4" s="120">
        <f>SUM('Final Page for Print'!B12:B19)-'Final Page for Print'!F12</f>
        <v>4663515</v>
      </c>
    </row>
    <row r="5" spans="1:19">
      <c r="A5" s="116" t="s">
        <v>380</v>
      </c>
      <c r="B5" s="116"/>
      <c r="D5" s="120">
        <f>SUM('Final Page for Print'!B20:B28)</f>
        <v>1222720</v>
      </c>
      <c r="H5" s="120">
        <f>SUM('Final Page for Print'!B20:B28)</f>
        <v>1222720</v>
      </c>
      <c r="I5" s="115">
        <v>1049436</v>
      </c>
      <c r="J5" s="115">
        <v>1047594</v>
      </c>
      <c r="K5" s="115">
        <v>1047594</v>
      </c>
      <c r="L5" s="115">
        <v>1012225</v>
      </c>
      <c r="M5" s="115">
        <v>1377601.2400000005</v>
      </c>
      <c r="N5" s="115">
        <v>1087302.6200000001</v>
      </c>
      <c r="O5" s="115">
        <v>949210</v>
      </c>
      <c r="P5" s="115">
        <v>933000</v>
      </c>
      <c r="Q5" s="115">
        <v>933000</v>
      </c>
      <c r="R5" s="115"/>
      <c r="S5" s="120">
        <f>SUM('Final Page for Print'!B20:B28)</f>
        <v>1222720</v>
      </c>
    </row>
    <row r="6" spans="1:19">
      <c r="A6" s="116" t="s">
        <v>381</v>
      </c>
      <c r="B6" s="116"/>
      <c r="D6" s="120">
        <f>SUM('Final Page for Print'!B29:B34)</f>
        <v>3384059</v>
      </c>
      <c r="H6" s="120">
        <f>SUM('Final Page for Print'!B29:B33)</f>
        <v>3159059</v>
      </c>
      <c r="I6" s="115">
        <v>1867257</v>
      </c>
      <c r="J6" s="115">
        <v>2390551</v>
      </c>
      <c r="K6" s="115">
        <v>1996351</v>
      </c>
      <c r="L6" s="115">
        <v>1809175</v>
      </c>
      <c r="M6" s="115">
        <v>1736298.18</v>
      </c>
      <c r="N6" s="115">
        <v>1908234</v>
      </c>
      <c r="O6" s="115">
        <v>1710262</v>
      </c>
      <c r="P6" s="115">
        <v>162006</v>
      </c>
      <c r="Q6" s="115">
        <v>162006</v>
      </c>
      <c r="R6" s="115"/>
      <c r="S6" s="120">
        <f>SUM('Final Page for Print'!B29:B33)</f>
        <v>3159059</v>
      </c>
    </row>
    <row r="7" spans="1:19">
      <c r="B7" s="116"/>
      <c r="D7" s="120">
        <f>SUM(D3:D6)</f>
        <v>18083801</v>
      </c>
      <c r="H7" s="120">
        <f>SUM(H3:H6)</f>
        <v>21037808</v>
      </c>
      <c r="I7" s="115">
        <v>18511558.762671266</v>
      </c>
      <c r="J7" s="115">
        <v>18659276.2086</v>
      </c>
      <c r="K7" s="115">
        <v>17760045.990000002</v>
      </c>
      <c r="L7" s="115">
        <v>16665779.579999998</v>
      </c>
      <c r="M7" s="115">
        <v>16418495.42</v>
      </c>
      <c r="N7" s="115">
        <v>15738379</v>
      </c>
      <c r="O7" s="115">
        <v>15145935.809999999</v>
      </c>
      <c r="P7" s="115">
        <v>15079380</v>
      </c>
      <c r="Q7" s="115">
        <v>15187304</v>
      </c>
      <c r="R7" s="115"/>
      <c r="S7" s="120">
        <f>SUM(S3:S6)</f>
        <v>21037808</v>
      </c>
    </row>
    <row r="44" spans="1:1">
      <c r="A44" s="121" t="s">
        <v>382</v>
      </c>
    </row>
    <row r="45" spans="1:1">
      <c r="A45" s="121" t="s">
        <v>383</v>
      </c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72"/>
  <sheetViews>
    <sheetView zoomScale="125" zoomScaleNormal="125" workbookViewId="0">
      <pane ySplit="5" topLeftCell="A450" activePane="bottomLeft" state="frozen"/>
      <selection pane="bottomLeft" activeCell="D184" sqref="D184"/>
    </sheetView>
  </sheetViews>
  <sheetFormatPr defaultRowHeight="15"/>
  <cols>
    <col min="1" max="1" width="57.7109375" customWidth="1"/>
    <col min="2" max="2" width="10.5703125" customWidth="1"/>
    <col min="3" max="3" width="10.85546875" hidden="1" customWidth="1"/>
    <col min="4" max="4" width="11.28515625" customWidth="1"/>
    <col min="5" max="5" width="12.28515625" customWidth="1"/>
    <col min="7" max="7" width="15.140625" customWidth="1"/>
    <col min="8" max="8" width="15.5703125" customWidth="1"/>
    <col min="9" max="9" width="9.140625" customWidth="1"/>
  </cols>
  <sheetData>
    <row r="1" spans="1:5" ht="23.25">
      <c r="A1" s="263" t="s">
        <v>437</v>
      </c>
      <c r="B1" s="264"/>
      <c r="C1" s="264"/>
      <c r="D1" s="264"/>
      <c r="E1" s="264"/>
    </row>
    <row r="3" spans="1:5">
      <c r="B3" s="16" t="str">
        <f>'APPENDIX A FOR INPUT'!$F$7</f>
        <v>FY 2022</v>
      </c>
      <c r="C3" s="17" t="e">
        <f>'APPENDIX A FOR INPUT'!#REF!</f>
        <v>#REF!</v>
      </c>
      <c r="D3" s="16"/>
    </row>
    <row r="4" spans="1:5">
      <c r="B4" s="16" t="s">
        <v>215</v>
      </c>
      <c r="C4" s="17" t="s">
        <v>178</v>
      </c>
      <c r="D4" s="16" t="s">
        <v>179</v>
      </c>
      <c r="E4" s="16" t="s">
        <v>180</v>
      </c>
    </row>
    <row r="5" spans="1:5">
      <c r="B5" s="16" t="s">
        <v>216</v>
      </c>
      <c r="C5" s="17" t="e">
        <f>'APPENDIX A FOR INPUT'!#REF!</f>
        <v>#REF!</v>
      </c>
      <c r="D5" s="16" t="str">
        <f>'APPENDIX A FOR INPUT'!$G$7</f>
        <v>FY 2023</v>
      </c>
      <c r="E5" s="16" t="s">
        <v>183</v>
      </c>
    </row>
    <row r="8" spans="1:5" ht="15.75">
      <c r="A8" s="14" t="s">
        <v>210</v>
      </c>
      <c r="B8" s="14" t="str">
        <f>'APPENDIX A FOR INPUT'!C10</f>
        <v>RESERVE FUND</v>
      </c>
      <c r="C8" s="14"/>
      <c r="D8" s="14"/>
      <c r="E8" s="14"/>
    </row>
    <row r="9" spans="1:5">
      <c r="A9" s="15" t="s">
        <v>361</v>
      </c>
    </row>
    <row r="10" spans="1:5">
      <c r="A10" s="18"/>
      <c r="B10" s="18"/>
      <c r="C10" s="18"/>
      <c r="D10" s="18"/>
      <c r="E10" s="18"/>
    </row>
    <row r="11" spans="1:5">
      <c r="A11" s="18" t="s">
        <v>189</v>
      </c>
      <c r="B11" s="19">
        <f>'APPENDIX A FOR INPUT'!F11</f>
        <v>25000</v>
      </c>
      <c r="C11" s="19" t="e">
        <f>'APPENDIX A FOR INPUT'!#REF!</f>
        <v>#REF!</v>
      </c>
      <c r="D11" s="19">
        <f>'APPENDIX A FOR INPUT'!G11</f>
        <v>25000</v>
      </c>
      <c r="E11" s="19">
        <f>'APPENDIX A FOR INPUT'!N11</f>
        <v>25000</v>
      </c>
    </row>
    <row r="12" spans="1:5">
      <c r="A12" s="18" t="s">
        <v>190</v>
      </c>
      <c r="B12" s="19">
        <f>B11</f>
        <v>25000</v>
      </c>
      <c r="C12" s="19" t="e">
        <f>C11</f>
        <v>#REF!</v>
      </c>
      <c r="D12" s="19">
        <f>D11</f>
        <v>25000</v>
      </c>
      <c r="E12" s="19">
        <f>E11</f>
        <v>25000</v>
      </c>
    </row>
    <row r="13" spans="1:5">
      <c r="E13" s="13"/>
    </row>
    <row r="14" spans="1:5" hidden="1"/>
    <row r="15" spans="1:5" ht="15.75" hidden="1">
      <c r="A15" s="14" t="str">
        <f>'[1]town meeting'!A1</f>
        <v>DEPARTMENT NAME</v>
      </c>
      <c r="B15" s="14" t="str">
        <f>'[1]town meeting'!C1</f>
        <v>TOWN MEETING 1113</v>
      </c>
      <c r="C15" s="14"/>
      <c r="D15" s="14"/>
      <c r="E15" s="14"/>
    </row>
    <row r="16" spans="1:5" hidden="1"/>
    <row r="17" spans="1:5" hidden="1">
      <c r="A17" s="15"/>
      <c r="B17" s="16" t="e">
        <f>'APPENDIX A FOR INPUT'!#REF!</f>
        <v>#REF!</v>
      </c>
      <c r="C17" s="17" t="e">
        <f>'APPENDIX A FOR INPUT'!#REF!</f>
        <v>#REF!</v>
      </c>
      <c r="D17" s="16"/>
    </row>
    <row r="18" spans="1:5" hidden="1">
      <c r="A18" s="15"/>
      <c r="B18" s="16" t="s">
        <v>215</v>
      </c>
      <c r="C18" s="17" t="s">
        <v>178</v>
      </c>
      <c r="D18" s="16" t="s">
        <v>179</v>
      </c>
      <c r="E18" s="16" t="s">
        <v>180</v>
      </c>
    </row>
    <row r="19" spans="1:5" hidden="1">
      <c r="A19" s="15" t="str">
        <f>'[1]town meeting'!B5</f>
        <v>ACCOUNT NAME</v>
      </c>
      <c r="B19" s="16" t="s">
        <v>216</v>
      </c>
      <c r="C19" s="17" t="e">
        <f>'APPENDIX A FOR INPUT'!#REF!</f>
        <v>#REF!</v>
      </c>
      <c r="D19" s="16" t="str">
        <f>'APPENDIX A FOR INPUT'!$E$7</f>
        <v>FY 2021</v>
      </c>
      <c r="E19" s="16" t="s">
        <v>183</v>
      </c>
    </row>
    <row r="20" spans="1:5" hidden="1">
      <c r="A20" s="18"/>
      <c r="B20" s="18"/>
      <c r="C20" s="18"/>
      <c r="D20" s="18"/>
      <c r="E20" s="18"/>
    </row>
    <row r="21" spans="1:5" hidden="1">
      <c r="A21" s="18" t="s">
        <v>189</v>
      </c>
      <c r="B21" s="19" t="e">
        <f>'APPENDIX A FOR INPUT'!#REF!</f>
        <v>#REF!</v>
      </c>
      <c r="C21" s="19" t="e">
        <f>'APPENDIX A FOR INPUT'!#REF!</f>
        <v>#REF!</v>
      </c>
      <c r="D21" s="19" t="e">
        <f>'APPENDIX A FOR INPUT'!#REF!</f>
        <v>#REF!</v>
      </c>
      <c r="E21" s="19" t="e">
        <f>'APPENDIX A FOR INPUT'!#REF!</f>
        <v>#REF!</v>
      </c>
    </row>
    <row r="22" spans="1:5" hidden="1">
      <c r="A22" s="18" t="s">
        <v>190</v>
      </c>
      <c r="B22" s="19" t="e">
        <f>B21</f>
        <v>#REF!</v>
      </c>
      <c r="C22" s="19" t="e">
        <f>C21</f>
        <v>#REF!</v>
      </c>
      <c r="D22" s="19" t="e">
        <f>D21</f>
        <v>#REF!</v>
      </c>
      <c r="E22" s="19" t="e">
        <f>E21</f>
        <v>#REF!</v>
      </c>
    </row>
    <row r="23" spans="1:5" hidden="1"/>
    <row r="25" spans="1:5" ht="15.75">
      <c r="A25" s="14" t="s">
        <v>210</v>
      </c>
      <c r="B25" s="14" t="str">
        <f>'APPENDIX A FOR INPUT'!C15</f>
        <v>MODERATOR</v>
      </c>
      <c r="C25" s="14"/>
      <c r="D25" s="14"/>
      <c r="E25" s="14"/>
    </row>
    <row r="26" spans="1:5">
      <c r="A26" s="15" t="s">
        <v>361</v>
      </c>
      <c r="B26" s="16"/>
      <c r="C26" s="17" t="e">
        <f>'APPENDIX A FOR INPUT'!#REF!</f>
        <v>#REF!</v>
      </c>
      <c r="D26" s="16"/>
      <c r="E26" s="16"/>
    </row>
    <row r="27" spans="1:5">
      <c r="A27" s="18"/>
      <c r="B27" s="19"/>
      <c r="C27" s="19"/>
      <c r="D27" s="19"/>
      <c r="E27" s="19"/>
    </row>
    <row r="28" spans="1:5">
      <c r="A28" s="18" t="s">
        <v>191</v>
      </c>
      <c r="B28" s="19">
        <f>'APPENDIX A FOR INPUT'!F16</f>
        <v>100</v>
      </c>
      <c r="C28" s="19" t="e">
        <f>'APPENDIX A FOR INPUT'!#REF!</f>
        <v>#REF!</v>
      </c>
      <c r="D28" s="19">
        <f>'APPENDIX A FOR INPUT'!G16</f>
        <v>100</v>
      </c>
      <c r="E28" s="19">
        <f>'APPENDIX A FOR INPUT'!N16</f>
        <v>102</v>
      </c>
    </row>
    <row r="29" spans="1:5">
      <c r="A29" s="18" t="s">
        <v>189</v>
      </c>
      <c r="B29" s="19">
        <f>SUM('APPENDIX A FOR INPUT'!F17:F17)</f>
        <v>2200</v>
      </c>
      <c r="C29" s="19" t="e">
        <f>SUM('APPENDIX A FOR INPUT'!#REF!)</f>
        <v>#REF!</v>
      </c>
      <c r="D29" s="19">
        <f>'APPENDIX A FOR INPUT'!G17</f>
        <v>3200</v>
      </c>
      <c r="E29" s="19">
        <f>SUM('APPENDIX A FOR INPUT'!N17:N17)</f>
        <v>3200</v>
      </c>
    </row>
    <row r="30" spans="1:5">
      <c r="A30" s="18" t="str">
        <f>[1]moderator!B11</f>
        <v>Total</v>
      </c>
      <c r="B30" s="19">
        <f>SUM(B28:B29)</f>
        <v>2300</v>
      </c>
      <c r="C30" s="19" t="e">
        <f>SUM(C28:C29)</f>
        <v>#REF!</v>
      </c>
      <c r="D30" s="19">
        <f>SUM(D28:D29)</f>
        <v>3300</v>
      </c>
      <c r="E30" s="19">
        <f>SUM(E28:E29)</f>
        <v>3302</v>
      </c>
    </row>
    <row r="31" spans="1:5">
      <c r="E31" s="13"/>
    </row>
    <row r="33" spans="1:5" ht="15.75">
      <c r="A33" s="14" t="s">
        <v>210</v>
      </c>
      <c r="B33" s="14" t="str">
        <f>'APPENDIX A FOR INPUT'!C21</f>
        <v>SELECTMEN</v>
      </c>
      <c r="C33" s="14"/>
      <c r="D33" s="14"/>
      <c r="E33" s="14"/>
    </row>
    <row r="34" spans="1:5">
      <c r="A34" s="15" t="s">
        <v>361</v>
      </c>
      <c r="B34" s="16"/>
      <c r="C34" s="17" t="e">
        <f>'APPENDIX A FOR INPUT'!#REF!</f>
        <v>#REF!</v>
      </c>
      <c r="D34" s="16"/>
      <c r="E34" s="16"/>
    </row>
    <row r="35" spans="1:5">
      <c r="A35" s="18"/>
      <c r="B35" s="19"/>
      <c r="C35" s="19"/>
      <c r="D35" s="19"/>
      <c r="E35" s="19"/>
    </row>
    <row r="36" spans="1:5">
      <c r="A36" s="18" t="s">
        <v>330</v>
      </c>
      <c r="B36" s="19">
        <f>SUM('APPENDIX A FOR INPUT'!F22)</f>
        <v>11374</v>
      </c>
      <c r="C36" s="19" t="e">
        <f>SUM('APPENDIX A FOR INPUT'!#REF!)</f>
        <v>#REF!</v>
      </c>
      <c r="D36" s="19">
        <f>'APPENDIX A FOR INPUT'!G22</f>
        <v>11374</v>
      </c>
      <c r="E36" s="19">
        <f>SUM('APPENDIX A FOR INPUT'!N22)</f>
        <v>11545</v>
      </c>
    </row>
    <row r="37" spans="1:5">
      <c r="A37" s="18" t="s">
        <v>192</v>
      </c>
      <c r="B37" s="19">
        <f>SUM('APPENDIX A FOR INPUT'!F23:F25)</f>
        <v>88892</v>
      </c>
      <c r="C37" s="19" t="e">
        <f>SUM('APPENDIX A FOR INPUT'!#REF!)</f>
        <v>#REF!</v>
      </c>
      <c r="D37" s="19">
        <f>SUM('APPENDIX A FOR INPUT'!G23:G25)</f>
        <v>88892</v>
      </c>
      <c r="E37" s="19">
        <f>SUM('APPENDIX A FOR INPUT'!N23:N25)</f>
        <v>88892</v>
      </c>
    </row>
    <row r="38" spans="1:5">
      <c r="A38" s="18" t="s">
        <v>189</v>
      </c>
      <c r="B38" s="19">
        <f>SUM('APPENDIX A FOR INPUT'!F26:F30)</f>
        <v>5586</v>
      </c>
      <c r="C38" s="19">
        <f>SUM('APPENDIX A FOR INPUT'!G26:G30)</f>
        <v>6586</v>
      </c>
      <c r="D38" s="19">
        <f>SUM('APPENDIX A FOR INPUT'!G26:G30)</f>
        <v>6586</v>
      </c>
      <c r="E38" s="19">
        <f>SUM('APPENDIX A FOR INPUT'!N26:N31)</f>
        <v>6586</v>
      </c>
    </row>
    <row r="39" spans="1:5">
      <c r="A39" s="18" t="s">
        <v>190</v>
      </c>
      <c r="B39" s="19">
        <f>SUM(B36:B38)</f>
        <v>105852</v>
      </c>
      <c r="C39" s="19" t="e">
        <f>SUM(C36:C38)</f>
        <v>#REF!</v>
      </c>
      <c r="D39" s="19">
        <f>SUM(D36:D38)</f>
        <v>106852</v>
      </c>
      <c r="E39" s="19">
        <f>SUM(E36:E38)</f>
        <v>107023</v>
      </c>
    </row>
    <row r="41" spans="1:5" ht="15.75">
      <c r="A41" s="14" t="s">
        <v>210</v>
      </c>
      <c r="B41" s="14" t="str">
        <f>'APPENDIX A FOR INPUT'!C35</f>
        <v>FINANCE COMMITTEE</v>
      </c>
      <c r="C41" s="14"/>
      <c r="D41" s="14"/>
      <c r="E41" s="14"/>
    </row>
    <row r="42" spans="1:5">
      <c r="A42" s="15" t="s">
        <v>361</v>
      </c>
      <c r="B42" s="16"/>
      <c r="C42" s="17" t="e">
        <f>'APPENDIX A FOR INPUT'!#REF!</f>
        <v>#REF!</v>
      </c>
      <c r="D42" s="16"/>
      <c r="E42" s="16"/>
    </row>
    <row r="43" spans="1:5">
      <c r="A43" s="18"/>
      <c r="B43" s="19"/>
      <c r="C43" s="19"/>
      <c r="D43" s="19"/>
      <c r="E43" s="19"/>
    </row>
    <row r="44" spans="1:5">
      <c r="A44" s="18" t="s">
        <v>189</v>
      </c>
      <c r="B44" s="19">
        <f>SUM('APPENDIX A FOR INPUT'!F36:F40)</f>
        <v>1330</v>
      </c>
      <c r="C44" s="19">
        <f>SUM('APPENDIX A FOR INPUT'!G36:G40)</f>
        <v>1330</v>
      </c>
      <c r="D44" s="19">
        <f>SUM('APPENDIX A FOR INPUT'!G36:G40)</f>
        <v>1330</v>
      </c>
      <c r="E44" s="19">
        <f>SUM('APPENDIX A FOR INPUT'!N36:N40)</f>
        <v>1330</v>
      </c>
    </row>
    <row r="45" spans="1:5">
      <c r="A45" s="18" t="s">
        <v>190</v>
      </c>
      <c r="B45" s="19">
        <f>SUM(B44:B44)</f>
        <v>1330</v>
      </c>
      <c r="C45" s="19">
        <f>SUM(C44:C44)</f>
        <v>1330</v>
      </c>
      <c r="D45" s="19">
        <f>SUM(D44:D44)</f>
        <v>1330</v>
      </c>
      <c r="E45" s="19">
        <f>SUM(E44:E44)</f>
        <v>1330</v>
      </c>
    </row>
    <row r="46" spans="1:5" hidden="1"/>
    <row r="47" spans="1:5" hidden="1"/>
    <row r="50" spans="1:5" ht="15.75">
      <c r="A50" s="14" t="s">
        <v>210</v>
      </c>
      <c r="B50" s="14" t="str">
        <f>'APPENDIX A FOR INPUT'!C45</f>
        <v>TOWN ACCOUNTANT</v>
      </c>
      <c r="C50" s="14"/>
      <c r="D50" s="14"/>
      <c r="E50" s="14"/>
    </row>
    <row r="51" spans="1:5">
      <c r="A51" s="15" t="s">
        <v>361</v>
      </c>
      <c r="B51" s="16"/>
      <c r="C51" s="17" t="e">
        <f>'APPENDIX A FOR INPUT'!#REF!</f>
        <v>#REF!</v>
      </c>
      <c r="D51" s="16"/>
      <c r="E51" s="16"/>
    </row>
    <row r="52" spans="1:5">
      <c r="A52" s="18"/>
      <c r="B52" s="19"/>
      <c r="C52" s="19"/>
      <c r="D52" s="19"/>
      <c r="E52" s="19"/>
    </row>
    <row r="53" spans="1:5">
      <c r="A53" s="18" t="s">
        <v>192</v>
      </c>
      <c r="B53" s="22">
        <f>SUM('APPENDIX A FOR INPUT'!F46:F47)</f>
        <v>88750</v>
      </c>
      <c r="C53" s="22">
        <f>SUM('APPENDIX A FOR INPUT'!G46:G47)</f>
        <v>89295</v>
      </c>
      <c r="D53" s="22">
        <f>SUM('APPENDIX A FOR INPUT'!G46:G47)</f>
        <v>89295</v>
      </c>
      <c r="E53" s="22">
        <f>SUM('APPENDIX A FOR INPUT'!N46:N47)</f>
        <v>89295</v>
      </c>
    </row>
    <row r="54" spans="1:5">
      <c r="A54" s="18" t="s">
        <v>189</v>
      </c>
      <c r="B54" s="22">
        <f>SUM('APPENDIX A FOR INPUT'!F48:F52)</f>
        <v>29750</v>
      </c>
      <c r="C54" s="22">
        <f>SUM('APPENDIX A FOR INPUT'!G48:G52)</f>
        <v>29750</v>
      </c>
      <c r="D54" s="22">
        <f>SUM('APPENDIX A FOR INPUT'!G48:G52)</f>
        <v>29750</v>
      </c>
      <c r="E54" s="22">
        <f>SUM('APPENDIX A FOR INPUT'!N48:N52)</f>
        <v>29750</v>
      </c>
    </row>
    <row r="55" spans="1:5">
      <c r="A55" s="18" t="s">
        <v>193</v>
      </c>
      <c r="B55" s="22">
        <f>'APPENDIX A FOR INPUT'!F53</f>
        <v>0</v>
      </c>
      <c r="C55" s="22">
        <f>'APPENDIX A FOR INPUT'!G53</f>
        <v>0</v>
      </c>
      <c r="D55" s="22">
        <f>'APPENDIX A FOR INPUT'!G53</f>
        <v>0</v>
      </c>
      <c r="E55" s="22">
        <f>'APPENDIX A FOR INPUT'!N53</f>
        <v>0</v>
      </c>
    </row>
    <row r="56" spans="1:5">
      <c r="A56" s="18" t="s">
        <v>190</v>
      </c>
      <c r="B56" s="19">
        <f>SUM(B53:B55)</f>
        <v>118500</v>
      </c>
      <c r="C56" s="19">
        <f>SUM(C53:C55)</f>
        <v>119045</v>
      </c>
      <c r="D56" s="19">
        <f>SUM(D53:D55)</f>
        <v>119045</v>
      </c>
      <c r="E56" s="19">
        <f>SUM(E53:E55)</f>
        <v>119045</v>
      </c>
    </row>
    <row r="59" spans="1:5" ht="15.75">
      <c r="A59" s="14" t="s">
        <v>210</v>
      </c>
      <c r="B59" s="14" t="str">
        <f>'APPENDIX A FOR INPUT'!C57</f>
        <v>ASSESSORS</v>
      </c>
      <c r="C59" s="14"/>
      <c r="D59" s="14"/>
      <c r="E59" s="14"/>
    </row>
    <row r="60" spans="1:5">
      <c r="A60" s="15" t="s">
        <v>361</v>
      </c>
      <c r="B60" s="16"/>
      <c r="C60" s="17" t="e">
        <f>'APPENDIX A FOR INPUT'!#REF!</f>
        <v>#REF!</v>
      </c>
      <c r="D60" s="16"/>
      <c r="E60" s="16"/>
    </row>
    <row r="61" spans="1:5">
      <c r="A61" s="18"/>
      <c r="B61" s="19"/>
      <c r="C61" s="19"/>
      <c r="D61" s="19"/>
      <c r="E61" s="19"/>
    </row>
    <row r="62" spans="1:5">
      <c r="A62" s="18" t="s">
        <v>330</v>
      </c>
      <c r="B62" s="19">
        <f>SUM('APPENDIX A FOR INPUT'!F58)</f>
        <v>11374</v>
      </c>
      <c r="C62" s="19">
        <f>SUM('APPENDIX A FOR INPUT'!G58)</f>
        <v>11658</v>
      </c>
      <c r="D62" s="19">
        <f>SUM('APPENDIX A FOR INPUT'!G58)</f>
        <v>11658</v>
      </c>
      <c r="E62" s="19">
        <f>SUM('APPENDIX A FOR INPUT'!N58)</f>
        <v>11545</v>
      </c>
    </row>
    <row r="63" spans="1:5">
      <c r="A63" s="18" t="s">
        <v>192</v>
      </c>
      <c r="B63" s="19">
        <f>SUM('APPENDIX A FOR INPUT'!F59:F62)</f>
        <v>41450</v>
      </c>
      <c r="C63" s="19">
        <f>SUM('APPENDIX A FOR INPUT'!G60:G62)</f>
        <v>20419</v>
      </c>
      <c r="D63" s="19">
        <f>SUM('APPENDIX A FOR INPUT'!G59:G62)</f>
        <v>51800</v>
      </c>
      <c r="E63" s="19">
        <f>SUM('APPENDIX A FOR INPUT'!N59:N61)</f>
        <v>30615</v>
      </c>
    </row>
    <row r="64" spans="1:5">
      <c r="A64" s="18" t="s">
        <v>189</v>
      </c>
      <c r="B64" s="19">
        <f>SUM('APPENDIX A FOR INPUT'!F63:F69)</f>
        <v>25980</v>
      </c>
      <c r="C64" s="19">
        <f>SUM('APPENDIX A FOR INPUT'!G63:G69)</f>
        <v>27880</v>
      </c>
      <c r="D64" s="19">
        <f>SUM('APPENDIX A FOR INPUT'!G63:G69)</f>
        <v>27880</v>
      </c>
      <c r="E64" s="19">
        <f>SUM('APPENDIX A FOR INPUT'!N62:N69)</f>
        <v>38715</v>
      </c>
    </row>
    <row r="65" spans="1:5">
      <c r="A65" s="18" t="s">
        <v>193</v>
      </c>
      <c r="B65" s="21">
        <f>'APPENDIX A FOR INPUT'!F71</f>
        <v>0</v>
      </c>
      <c r="C65" s="21">
        <f>'APPENDIX A FOR INPUT'!G71</f>
        <v>0</v>
      </c>
      <c r="D65" s="21">
        <f>'APPENDIX A FOR INPUT'!G71</f>
        <v>0</v>
      </c>
      <c r="E65" s="21">
        <f>'APPENDIX A FOR INPUT'!N71</f>
        <v>0</v>
      </c>
    </row>
    <row r="66" spans="1:5">
      <c r="A66" s="18" t="s">
        <v>190</v>
      </c>
      <c r="B66" s="19">
        <f>SUM(B62:B65)</f>
        <v>78804</v>
      </c>
      <c r="C66" s="19">
        <f>SUM(C62:C65)</f>
        <v>59957</v>
      </c>
      <c r="D66" s="19">
        <f>SUM(D62:D65)</f>
        <v>91338</v>
      </c>
      <c r="E66" s="19">
        <f>SUM(E62:E65)</f>
        <v>80875</v>
      </c>
    </row>
    <row r="69" spans="1:5" ht="15.75">
      <c r="A69" s="14" t="s">
        <v>210</v>
      </c>
      <c r="B69" s="14" t="str">
        <f>'APPENDIX A FOR INPUT'!C75</f>
        <v>TOWN TREASURER</v>
      </c>
      <c r="C69" s="14"/>
      <c r="D69" s="14"/>
      <c r="E69" s="14"/>
    </row>
    <row r="70" spans="1:5">
      <c r="A70" s="15" t="s">
        <v>361</v>
      </c>
      <c r="B70" s="16"/>
      <c r="C70" s="17" t="e">
        <f>'APPENDIX A FOR INPUT'!#REF!</f>
        <v>#REF!</v>
      </c>
      <c r="D70" s="16"/>
      <c r="E70" s="16"/>
    </row>
    <row r="71" spans="1:5">
      <c r="A71" s="18"/>
      <c r="B71" s="19"/>
      <c r="C71" s="19"/>
      <c r="D71" s="19"/>
      <c r="E71" s="19"/>
    </row>
    <row r="72" spans="1:5">
      <c r="A72" s="18" t="s">
        <v>330</v>
      </c>
      <c r="B72" s="19">
        <f>SUM('APPENDIX A FOR INPUT'!F76)</f>
        <v>31229</v>
      </c>
      <c r="C72" s="19">
        <f>SUM('APPENDIX A FOR INPUT'!G76)</f>
        <v>31854</v>
      </c>
      <c r="D72" s="19">
        <f>SUM('APPENDIX A FOR INPUT'!G76)</f>
        <v>31854</v>
      </c>
      <c r="E72" s="19">
        <f>SUM('APPENDIX A FOR INPUT'!N76)</f>
        <v>31698</v>
      </c>
    </row>
    <row r="73" spans="1:5">
      <c r="A73" s="18" t="s">
        <v>192</v>
      </c>
      <c r="B73" s="19">
        <f>SUM('APPENDIX A FOR INPUT'!F77:F79)</f>
        <v>44628</v>
      </c>
      <c r="C73" s="19">
        <f>SUM('APPENDIX A FOR INPUT'!G77:G79)</f>
        <v>44628</v>
      </c>
      <c r="D73" s="19">
        <f>SUM('APPENDIX A FOR INPUT'!G77:G79)</f>
        <v>44628</v>
      </c>
      <c r="E73" s="19">
        <f>SUM('APPENDIX A FOR INPUT'!N77:N79)</f>
        <v>44628</v>
      </c>
    </row>
    <row r="74" spans="1:5">
      <c r="A74" s="18" t="s">
        <v>189</v>
      </c>
      <c r="B74" s="19">
        <f>SUM('APPENDIX A FOR INPUT'!F80:F83)</f>
        <v>18965</v>
      </c>
      <c r="C74" s="19">
        <f>SUM('APPENDIX A FOR INPUT'!G80:G83)</f>
        <v>19715</v>
      </c>
      <c r="D74" s="19">
        <f>SUM('APPENDIX A FOR INPUT'!G80:G83)</f>
        <v>19715</v>
      </c>
      <c r="E74" s="19">
        <f>SUM('APPENDIX A FOR INPUT'!N80:N83)</f>
        <v>19715</v>
      </c>
    </row>
    <row r="75" spans="1:5">
      <c r="A75" s="18" t="s">
        <v>193</v>
      </c>
      <c r="B75" s="19">
        <f>'APPENDIX A FOR INPUT'!F84</f>
        <v>0</v>
      </c>
      <c r="C75" s="19">
        <f>'APPENDIX A FOR INPUT'!G84</f>
        <v>0</v>
      </c>
      <c r="D75" s="19">
        <f>'APPENDIX A FOR INPUT'!G84</f>
        <v>0</v>
      </c>
      <c r="E75" s="19">
        <f>'APPENDIX A FOR INPUT'!N84</f>
        <v>0</v>
      </c>
    </row>
    <row r="76" spans="1:5">
      <c r="A76" s="18" t="s">
        <v>190</v>
      </c>
      <c r="B76" s="19">
        <f>SUM(B72:B75)</f>
        <v>94822</v>
      </c>
      <c r="C76" s="19">
        <f>SUM(C72:C75)</f>
        <v>96197</v>
      </c>
      <c r="D76" s="19">
        <f>SUM(D72:D75)</f>
        <v>96197</v>
      </c>
      <c r="E76" s="19">
        <f>SUM(E72:E75)</f>
        <v>96041</v>
      </c>
    </row>
    <row r="79" spans="1:5" ht="15.75">
      <c r="A79" s="14" t="s">
        <v>210</v>
      </c>
      <c r="B79" s="14" t="str">
        <f>'APPENDIX A FOR INPUT'!C88</f>
        <v>TOWN COLLECTOR</v>
      </c>
      <c r="C79" s="23"/>
      <c r="D79" s="23"/>
      <c r="E79" s="23"/>
    </row>
    <row r="80" spans="1:5">
      <c r="A80" s="15" t="s">
        <v>361</v>
      </c>
      <c r="B80" s="16"/>
      <c r="C80" s="17" t="e">
        <f>'APPENDIX A FOR INPUT'!#REF!</f>
        <v>#REF!</v>
      </c>
      <c r="D80" s="16"/>
      <c r="E80" s="16"/>
    </row>
    <row r="81" spans="1:5">
      <c r="A81" s="18"/>
      <c r="B81" s="19"/>
      <c r="C81" s="19"/>
      <c r="D81" s="19"/>
      <c r="E81" s="19"/>
    </row>
    <row r="82" spans="1:5">
      <c r="A82" s="18" t="s">
        <v>192</v>
      </c>
      <c r="B82" s="19">
        <f>SUM('APPENDIX A FOR INPUT'!F89)</f>
        <v>31229</v>
      </c>
      <c r="C82" s="19">
        <f>SUM('APPENDIX A FOR INPUT'!G89)</f>
        <v>31854</v>
      </c>
      <c r="D82" s="19">
        <f>('APPENDIX A FOR INPUT'!G89)+('APPENDIX A FOR INPUT'!G95)</f>
        <v>32854</v>
      </c>
      <c r="E82" s="19">
        <f>('APPENDIX A FOR INPUT'!N89)+('APPENDIX A FOR INPUT'!N95)</f>
        <v>32698</v>
      </c>
    </row>
    <row r="83" spans="1:5">
      <c r="A83" s="18" t="s">
        <v>192</v>
      </c>
      <c r="B83" s="19">
        <f>SUM('APPENDIX A FOR INPUT'!F90:F91)</f>
        <v>29892</v>
      </c>
      <c r="C83" s="19">
        <f>SUM('APPENDIX A FOR INPUT'!G90:G91)</f>
        <v>29892</v>
      </c>
      <c r="D83" s="19">
        <f>SUM('APPENDIX A FOR INPUT'!G90:G91)</f>
        <v>29892</v>
      </c>
      <c r="E83" s="19">
        <f>SUM('APPENDIX A FOR INPUT'!N90:N91)</f>
        <v>29892</v>
      </c>
    </row>
    <row r="84" spans="1:5">
      <c r="A84" s="18" t="s">
        <v>189</v>
      </c>
      <c r="B84" s="19">
        <f>SUM('APPENDIX A FOR INPUT'!F92:F94)</f>
        <v>11965</v>
      </c>
      <c r="C84" s="19">
        <f>SUM('APPENDIX A FOR INPUT'!G92:G94)</f>
        <v>14150</v>
      </c>
      <c r="D84" s="19">
        <f>SUM('APPENDIX A FOR INPUT'!G92:G94)+('APPENDIX A FOR INPUT'!G96)</f>
        <v>15000</v>
      </c>
      <c r="E84" s="19">
        <f>SUM('APPENDIX A FOR INPUT'!N92:N94)+('APPENDIX A FOR INPUT'!N96)</f>
        <v>14615</v>
      </c>
    </row>
    <row r="85" spans="1:5">
      <c r="A85" s="18" t="s">
        <v>193</v>
      </c>
      <c r="B85" s="19">
        <f>'APPENDIX A FOR INPUT'!F95</f>
        <v>0</v>
      </c>
      <c r="C85" s="19">
        <f>'APPENDIX A FOR INPUT'!G95</f>
        <v>1000</v>
      </c>
      <c r="D85" s="19">
        <v>0</v>
      </c>
      <c r="E85" s="19"/>
    </row>
    <row r="86" spans="1:5">
      <c r="A86" s="18" t="s">
        <v>190</v>
      </c>
      <c r="B86" s="19">
        <f>SUM(B82:B85)</f>
        <v>73086</v>
      </c>
      <c r="C86" s="19">
        <f>SUM(C82:C85)</f>
        <v>76896</v>
      </c>
      <c r="D86" s="19">
        <f>SUM(D82:D85)</f>
        <v>77746</v>
      </c>
      <c r="E86" s="19">
        <f>SUM(E82:E85)</f>
        <v>77205</v>
      </c>
    </row>
    <row r="89" spans="1:5" ht="15.75">
      <c r="A89" s="14" t="s">
        <v>210</v>
      </c>
      <c r="B89" s="14" t="str">
        <f>'APPENDIX A FOR INPUT'!C99</f>
        <v>TOWN COUNSEL</v>
      </c>
      <c r="C89" s="14"/>
      <c r="D89" s="14"/>
      <c r="E89" s="14"/>
    </row>
    <row r="90" spans="1:5">
      <c r="A90" s="15" t="s">
        <v>361</v>
      </c>
      <c r="B90" s="16"/>
      <c r="C90" s="17" t="e">
        <f>'APPENDIX A FOR INPUT'!#REF!</f>
        <v>#REF!</v>
      </c>
      <c r="D90" s="16"/>
      <c r="E90" s="16"/>
    </row>
    <row r="91" spans="1:5">
      <c r="A91" s="18"/>
      <c r="B91" s="19"/>
      <c r="C91" s="19"/>
      <c r="D91" s="19"/>
      <c r="E91" s="19"/>
    </row>
    <row r="92" spans="1:5">
      <c r="A92" s="18" t="s">
        <v>189</v>
      </c>
      <c r="B92" s="19">
        <f>SUM('APPENDIX A FOR INPUT'!F100:F101)</f>
        <v>40000</v>
      </c>
      <c r="C92" s="19">
        <f>SUM('APPENDIX A FOR INPUT'!G100:G101)</f>
        <v>45000</v>
      </c>
      <c r="D92" s="19">
        <f>SUM('APPENDIX A FOR INPUT'!G100:G101)</f>
        <v>45000</v>
      </c>
      <c r="E92" s="19">
        <f>SUM('APPENDIX A FOR INPUT'!N100:N101)</f>
        <v>45000</v>
      </c>
    </row>
    <row r="93" spans="1:5">
      <c r="A93" s="18" t="s">
        <v>190</v>
      </c>
      <c r="B93" s="19">
        <f>B92</f>
        <v>40000</v>
      </c>
      <c r="C93" s="19">
        <f>C92</f>
        <v>45000</v>
      </c>
      <c r="D93" s="19">
        <f>D92</f>
        <v>45000</v>
      </c>
      <c r="E93" s="19">
        <f>E92</f>
        <v>45000</v>
      </c>
    </row>
    <row r="94" spans="1:5">
      <c r="A94" s="24"/>
      <c r="B94" s="25"/>
      <c r="C94" s="25"/>
      <c r="D94" s="25"/>
      <c r="E94" s="25"/>
    </row>
    <row r="96" spans="1:5" ht="15.75">
      <c r="A96" s="14" t="s">
        <v>210</v>
      </c>
      <c r="B96" s="14" t="str">
        <f>'APPENDIX A FOR INPUT'!C105</f>
        <v>DATA PROCESSING</v>
      </c>
      <c r="C96" s="14"/>
      <c r="D96" s="14"/>
      <c r="E96" s="14"/>
    </row>
    <row r="97" spans="1:5">
      <c r="A97" s="15" t="s">
        <v>361</v>
      </c>
      <c r="B97" s="16"/>
      <c r="C97" s="17" t="e">
        <f>'APPENDIX A FOR INPUT'!#REF!</f>
        <v>#REF!</v>
      </c>
      <c r="D97" s="16"/>
      <c r="E97" s="16"/>
    </row>
    <row r="98" spans="1:5">
      <c r="A98" s="18"/>
      <c r="B98" s="19"/>
      <c r="C98" s="19"/>
      <c r="D98" s="19"/>
      <c r="E98" s="19"/>
    </row>
    <row r="99" spans="1:5">
      <c r="A99" s="18" t="s">
        <v>192</v>
      </c>
      <c r="B99" s="19">
        <f>'APPENDIX A FOR INPUT'!F106</f>
        <v>0</v>
      </c>
      <c r="C99" s="19">
        <f>'APPENDIX A FOR INPUT'!G106</f>
        <v>0</v>
      </c>
      <c r="D99" s="19">
        <f>'APPENDIX A FOR INPUT'!G106</f>
        <v>0</v>
      </c>
      <c r="E99" s="19">
        <f>'APPENDIX A FOR INPUT'!N106</f>
        <v>0</v>
      </c>
    </row>
    <row r="100" spans="1:5">
      <c r="A100" s="18" t="s">
        <v>189</v>
      </c>
      <c r="B100" s="19">
        <f>SUM('APPENDIX A FOR INPUT'!F107:F115)</f>
        <v>82950</v>
      </c>
      <c r="C100" s="19">
        <f>SUM('APPENDIX A FOR INPUT'!G107:G115)</f>
        <v>88244</v>
      </c>
      <c r="D100" s="19">
        <f>SUM('APPENDIX A FOR INPUT'!G107:G115)</f>
        <v>88244</v>
      </c>
      <c r="E100" s="19">
        <f>SUM('APPENDIX A FOR INPUT'!N107:N115)</f>
        <v>88244</v>
      </c>
    </row>
    <row r="101" spans="1:5">
      <c r="A101" s="18" t="s">
        <v>193</v>
      </c>
      <c r="B101" s="19">
        <f>'APPENDIX A FOR INPUT'!F116</f>
        <v>0</v>
      </c>
      <c r="C101" s="19">
        <f>'APPENDIX A FOR INPUT'!G116</f>
        <v>5000</v>
      </c>
      <c r="D101" s="19">
        <f>'APPENDIX A FOR INPUT'!G116</f>
        <v>5000</v>
      </c>
      <c r="E101" s="19">
        <f>'APPENDIX A FOR INPUT'!N116</f>
        <v>5000</v>
      </c>
    </row>
    <row r="102" spans="1:5">
      <c r="A102" s="18" t="s">
        <v>190</v>
      </c>
      <c r="B102" s="19">
        <f>SUM(B99:B101)</f>
        <v>82950</v>
      </c>
      <c r="C102" s="19">
        <f>SUM(C99:C101)</f>
        <v>93244</v>
      </c>
      <c r="D102" s="19">
        <f>SUM(D99:D101)</f>
        <v>93244</v>
      </c>
      <c r="E102" s="19">
        <f>SUM(E99:E101)</f>
        <v>93244</v>
      </c>
    </row>
    <row r="105" spans="1:5" ht="15.75">
      <c r="A105" s="14" t="s">
        <v>210</v>
      </c>
      <c r="B105" s="14" t="str">
        <f>'APPENDIX A FOR INPUT'!C120</f>
        <v>TOWN CLERK</v>
      </c>
      <c r="C105" s="14"/>
      <c r="D105" s="14"/>
      <c r="E105" s="14"/>
    </row>
    <row r="106" spans="1:5">
      <c r="A106" s="15" t="s">
        <v>361</v>
      </c>
      <c r="B106" s="16"/>
      <c r="C106" s="17" t="e">
        <f>'APPENDIX A FOR INPUT'!#REF!</f>
        <v>#REF!</v>
      </c>
      <c r="D106" s="16"/>
      <c r="E106" s="16"/>
    </row>
    <row r="107" spans="1:5">
      <c r="A107" s="19"/>
      <c r="B107" s="19"/>
      <c r="C107" s="19"/>
      <c r="D107" s="19"/>
      <c r="E107" s="19"/>
    </row>
    <row r="108" spans="1:5">
      <c r="A108" s="18" t="s">
        <v>330</v>
      </c>
      <c r="B108" s="19">
        <f>SUM('APPENDIX A FOR INPUT'!F121+'APPENDIX A FOR INPUT'!F131)</f>
        <v>31229</v>
      </c>
      <c r="C108" s="19">
        <f>SUM('APPENDIX A FOR INPUT'!G121)</f>
        <v>31854</v>
      </c>
      <c r="D108" s="19">
        <f>SUM('APPENDIX A FOR INPUT'!G121+'APPENDIX A FOR INPUT'!G131)</f>
        <v>31854</v>
      </c>
      <c r="E108" s="19">
        <f>SUM('APPENDIX A FOR INPUT'!N121)+('APPENDIX A FOR INPUT'!N131)</f>
        <v>31698</v>
      </c>
    </row>
    <row r="109" spans="1:5">
      <c r="A109" s="18" t="s">
        <v>192</v>
      </c>
      <c r="B109" s="19">
        <f>SUM('APPENDIX A FOR INPUT'!F122:F123)</f>
        <v>20455</v>
      </c>
      <c r="C109" s="19">
        <f>SUM('APPENDIX A FOR INPUT'!G122:G123)</f>
        <v>20864</v>
      </c>
      <c r="D109" s="19">
        <f>SUM('APPENDIX A FOR INPUT'!G122:G123)</f>
        <v>20864</v>
      </c>
      <c r="E109" s="19">
        <f>SUM('APPENDIX A FOR INPUT'!N122:N123)</f>
        <v>20864</v>
      </c>
    </row>
    <row r="110" spans="1:5">
      <c r="A110" s="18" t="s">
        <v>189</v>
      </c>
      <c r="B110" s="19">
        <f>SUM('APPENDIX A FOR INPUT'!F124:F129)</f>
        <v>5700</v>
      </c>
      <c r="C110" s="19">
        <f>SUM('APPENDIX A FOR INPUT'!G124:G129)</f>
        <v>6700</v>
      </c>
      <c r="D110" s="19">
        <f>SUM('APPENDIX A FOR INPUT'!G124:G129)</f>
        <v>6700</v>
      </c>
      <c r="E110" s="19">
        <f>SUM('APPENDIX A FOR INPUT'!N124:N129)</f>
        <v>6700</v>
      </c>
    </row>
    <row r="111" spans="1:5">
      <c r="A111" s="18" t="s">
        <v>193</v>
      </c>
      <c r="B111" s="19">
        <f>'APPENDIX A FOR INPUT'!F130</f>
        <v>1000</v>
      </c>
      <c r="C111" s="19">
        <f>'APPENDIX A FOR INPUT'!G130</f>
        <v>1000</v>
      </c>
      <c r="D111" s="19">
        <f>'APPENDIX A FOR INPUT'!G130</f>
        <v>1000</v>
      </c>
      <c r="E111" s="19">
        <f>'APPENDIX A FOR INPUT'!N130</f>
        <v>1000</v>
      </c>
    </row>
    <row r="112" spans="1:5">
      <c r="A112" s="18" t="s">
        <v>190</v>
      </c>
      <c r="B112" s="19">
        <f>SUM(B108:B111)</f>
        <v>58384</v>
      </c>
      <c r="C112" s="19">
        <f>SUM(C108:C111)</f>
        <v>60418</v>
      </c>
      <c r="D112" s="19">
        <f>SUM(D108:D111)</f>
        <v>60418</v>
      </c>
      <c r="E112" s="19">
        <f>SUM(E108:E111)</f>
        <v>60262</v>
      </c>
    </row>
    <row r="115" spans="1:5" ht="15.75">
      <c r="A115" s="14" t="s">
        <v>210</v>
      </c>
      <c r="B115" s="14" t="str">
        <f>'APPENDIX A FOR INPUT'!C135</f>
        <v>ELECTIONS &amp; REGISTRATIONS</v>
      </c>
      <c r="C115" s="14"/>
      <c r="D115" s="14"/>
      <c r="E115" s="14"/>
    </row>
    <row r="116" spans="1:5">
      <c r="A116" s="15" t="s">
        <v>361</v>
      </c>
      <c r="B116" s="16"/>
      <c r="C116" s="17" t="e">
        <f>'APPENDIX A FOR INPUT'!#REF!</f>
        <v>#REF!</v>
      </c>
      <c r="D116" s="16"/>
      <c r="E116" s="16"/>
    </row>
    <row r="117" spans="1:5">
      <c r="A117" s="18"/>
      <c r="B117" s="19"/>
      <c r="C117" s="19"/>
      <c r="D117" s="19"/>
      <c r="E117" s="19"/>
    </row>
    <row r="118" spans="1:5">
      <c r="A118" s="18" t="s">
        <v>192</v>
      </c>
      <c r="B118" s="19">
        <f>'APPENDIX A FOR INPUT'!F136</f>
        <v>3950</v>
      </c>
      <c r="C118" s="19">
        <f>'APPENDIX A FOR INPUT'!G136</f>
        <v>7500</v>
      </c>
      <c r="D118" s="19">
        <f>'APPENDIX A FOR INPUT'!G136</f>
        <v>7500</v>
      </c>
      <c r="E118" s="19">
        <f>'APPENDIX A FOR INPUT'!N136</f>
        <v>7500</v>
      </c>
    </row>
    <row r="119" spans="1:5">
      <c r="A119" s="18" t="s">
        <v>189</v>
      </c>
      <c r="B119" s="19">
        <f>SUM('APPENDIX A FOR INPUT'!F137:F143)</f>
        <v>6050</v>
      </c>
      <c r="C119" s="19">
        <f>SUM('APPENDIX A FOR INPUT'!G137:G143)</f>
        <v>9600</v>
      </c>
      <c r="D119" s="19">
        <f>SUM('APPENDIX A FOR INPUT'!G137:G143)</f>
        <v>9600</v>
      </c>
      <c r="E119" s="19">
        <f>SUM('APPENDIX A FOR INPUT'!N137:N143)</f>
        <v>9600</v>
      </c>
    </row>
    <row r="120" spans="1:5">
      <c r="A120" s="18" t="s">
        <v>193</v>
      </c>
      <c r="B120" s="19">
        <f>'APPENDIX A FOR INPUT'!F144</f>
        <v>0</v>
      </c>
      <c r="C120" s="19">
        <f>'APPENDIX A FOR INPUT'!G144</f>
        <v>0</v>
      </c>
      <c r="D120" s="19">
        <f>'APPENDIX A FOR INPUT'!G144</f>
        <v>0</v>
      </c>
      <c r="E120" s="19">
        <f>'APPENDIX A FOR INPUT'!N144</f>
        <v>0</v>
      </c>
    </row>
    <row r="121" spans="1:5">
      <c r="A121" s="18" t="s">
        <v>190</v>
      </c>
      <c r="B121" s="19">
        <f>SUM(B118:B119)</f>
        <v>10000</v>
      </c>
      <c r="C121" s="19">
        <f>SUM(C118:C119)</f>
        <v>17100</v>
      </c>
      <c r="D121" s="19">
        <f>SUM(D118:D119)</f>
        <v>17100</v>
      </c>
      <c r="E121" s="19">
        <f>SUM(E118:E119)</f>
        <v>17100</v>
      </c>
    </row>
    <row r="123" spans="1:5" hidden="1"/>
    <row r="124" spans="1:5" ht="15.75" hidden="1">
      <c r="A124" s="14" t="str">
        <f>'[1]soil board'!A1</f>
        <v>DEPARTMENT NAME</v>
      </c>
      <c r="B124" s="14" t="str">
        <f>'[1]soil board'!C1</f>
        <v>SOIL BOARD 1172</v>
      </c>
      <c r="C124" s="14"/>
      <c r="D124" s="14"/>
      <c r="E124" s="14"/>
    </row>
    <row r="125" spans="1:5" hidden="1"/>
    <row r="126" spans="1:5" hidden="1">
      <c r="A126" s="15"/>
      <c r="B126" s="16" t="e">
        <f>'APPENDIX A FOR INPUT'!#REF!</f>
        <v>#REF!</v>
      </c>
      <c r="C126" s="16" t="e">
        <f>'APPENDIX A FOR INPUT'!#REF!</f>
        <v>#REF!</v>
      </c>
      <c r="D126" s="16" t="e">
        <f>'APPENDIX A FOR INPUT'!#REF!</f>
        <v>#REF!</v>
      </c>
      <c r="E126" s="16" t="e">
        <f>'APPENDIX A FOR INPUT'!#REF!</f>
        <v>#REF!</v>
      </c>
    </row>
    <row r="127" spans="1:5" hidden="1">
      <c r="A127" s="15"/>
      <c r="B127" s="16" t="s">
        <v>215</v>
      </c>
      <c r="C127" s="16" t="s">
        <v>215</v>
      </c>
      <c r="D127" s="16" t="s">
        <v>215</v>
      </c>
      <c r="E127" s="16" t="s">
        <v>215</v>
      </c>
    </row>
    <row r="128" spans="1:5" hidden="1">
      <c r="A128" s="15" t="str">
        <f>'[1]soil board'!B5</f>
        <v>ACCOUNT NAME</v>
      </c>
      <c r="B128" s="16" t="s">
        <v>184</v>
      </c>
      <c r="C128" s="16" t="s">
        <v>184</v>
      </c>
      <c r="D128" s="16" t="s">
        <v>184</v>
      </c>
      <c r="E128" s="16" t="s">
        <v>216</v>
      </c>
    </row>
    <row r="129" spans="1:5" hidden="1">
      <c r="A129" s="18"/>
      <c r="B129" s="18"/>
      <c r="C129" s="18"/>
      <c r="D129" s="20"/>
      <c r="E129" s="19"/>
    </row>
    <row r="130" spans="1:5" hidden="1">
      <c r="A130" s="18" t="s">
        <v>192</v>
      </c>
      <c r="B130" s="19" t="e">
        <f>SUM('APPENDIX A FOR INPUT'!#REF!)</f>
        <v>#REF!</v>
      </c>
      <c r="C130" s="19" t="e">
        <f>SUM('APPENDIX A FOR INPUT'!#REF!)</f>
        <v>#REF!</v>
      </c>
      <c r="D130" s="19" t="e">
        <f>SUM('APPENDIX A FOR INPUT'!#REF!)</f>
        <v>#REF!</v>
      </c>
      <c r="E130" s="19" t="e">
        <f>SUM('APPENDIX A FOR INPUT'!#REF!)</f>
        <v>#REF!</v>
      </c>
    </row>
    <row r="131" spans="1:5" hidden="1">
      <c r="A131" s="18" t="s">
        <v>189</v>
      </c>
      <c r="B131" s="19" t="e">
        <f>SUM('APPENDIX A FOR INPUT'!#REF!)</f>
        <v>#REF!</v>
      </c>
      <c r="C131" s="19" t="e">
        <f>SUM('APPENDIX A FOR INPUT'!#REF!)</f>
        <v>#REF!</v>
      </c>
      <c r="D131" s="19" t="e">
        <f>SUM('APPENDIX A FOR INPUT'!#REF!)</f>
        <v>#REF!</v>
      </c>
      <c r="E131" s="19" t="e">
        <f>SUM('APPENDIX A FOR INPUT'!#REF!)</f>
        <v>#REF!</v>
      </c>
    </row>
    <row r="132" spans="1:5" hidden="1">
      <c r="A132" s="18" t="s">
        <v>193</v>
      </c>
      <c r="B132" s="19" t="e">
        <f>'APPENDIX A FOR INPUT'!#REF!</f>
        <v>#REF!</v>
      </c>
      <c r="C132" s="19" t="e">
        <f>'APPENDIX A FOR INPUT'!#REF!</f>
        <v>#REF!</v>
      </c>
      <c r="D132" s="19" t="e">
        <f>'APPENDIX A FOR INPUT'!#REF!</f>
        <v>#REF!</v>
      </c>
      <c r="E132" s="19" t="e">
        <f>'APPENDIX A FOR INPUT'!#REF!</f>
        <v>#REF!</v>
      </c>
    </row>
    <row r="133" spans="1:5" hidden="1">
      <c r="A133" s="18" t="s">
        <v>190</v>
      </c>
      <c r="B133" s="19" t="e">
        <f>SUM(B130:B132)</f>
        <v>#REF!</v>
      </c>
      <c r="C133" s="19" t="e">
        <f>SUM(C130:C132)</f>
        <v>#REF!</v>
      </c>
      <c r="D133" s="19" t="e">
        <f>SUM(D130:D132)</f>
        <v>#REF!</v>
      </c>
      <c r="E133" s="19" t="e">
        <f>SUM(E130:E132)</f>
        <v>#REF!</v>
      </c>
    </row>
    <row r="134" spans="1:5" hidden="1"/>
    <row r="135" spans="1:5" hidden="1"/>
    <row r="136" spans="1:5" ht="15.75" hidden="1">
      <c r="A136" s="14" t="str">
        <f>'[1]planning board'!A1</f>
        <v>DEPARTMENT NAME</v>
      </c>
      <c r="B136" s="14" t="str">
        <f>'[1]planning board'!C1</f>
        <v>PLANNING BOARD 1175</v>
      </c>
      <c r="C136" s="14"/>
      <c r="D136" s="14"/>
      <c r="E136" s="14"/>
    </row>
    <row r="137" spans="1:5" hidden="1"/>
    <row r="138" spans="1:5" hidden="1">
      <c r="A138" s="15"/>
      <c r="B138" s="16" t="e">
        <f>'APPENDIX A FOR INPUT'!#REF!</f>
        <v>#REF!</v>
      </c>
      <c r="C138" s="16" t="e">
        <f>'APPENDIX A FOR INPUT'!#REF!</f>
        <v>#REF!</v>
      </c>
      <c r="D138" s="16" t="e">
        <f>'APPENDIX A FOR INPUT'!#REF!</f>
        <v>#REF!</v>
      </c>
      <c r="E138" s="16" t="e">
        <f>'APPENDIX A FOR INPUT'!#REF!</f>
        <v>#REF!</v>
      </c>
    </row>
    <row r="139" spans="1:5" hidden="1">
      <c r="A139" s="15"/>
      <c r="B139" s="16" t="s">
        <v>215</v>
      </c>
      <c r="C139" s="16" t="s">
        <v>215</v>
      </c>
      <c r="D139" s="16" t="s">
        <v>215</v>
      </c>
      <c r="E139" s="16" t="s">
        <v>215</v>
      </c>
    </row>
    <row r="140" spans="1:5" hidden="1">
      <c r="A140" s="15" t="str">
        <f>'[1]planning board'!B5</f>
        <v>ACCOUNT NAME</v>
      </c>
      <c r="B140" s="16" t="s">
        <v>184</v>
      </c>
      <c r="C140" s="16" t="s">
        <v>184</v>
      </c>
      <c r="D140" s="16" t="s">
        <v>184</v>
      </c>
      <c r="E140" s="16" t="s">
        <v>216</v>
      </c>
    </row>
    <row r="141" spans="1:5" hidden="1">
      <c r="A141" s="18"/>
      <c r="B141" s="18"/>
      <c r="C141" s="18"/>
      <c r="D141" s="20"/>
      <c r="E141" s="19"/>
    </row>
    <row r="142" spans="1:5" hidden="1">
      <c r="A142" s="18" t="s">
        <v>192</v>
      </c>
      <c r="B142" s="19" t="e">
        <f>SUM('APPENDIX A FOR INPUT'!#REF!)</f>
        <v>#REF!</v>
      </c>
      <c r="C142" s="19" t="e">
        <f>SUM('APPENDIX A FOR INPUT'!#REF!)</f>
        <v>#REF!</v>
      </c>
      <c r="D142" s="19" t="e">
        <f>SUM('APPENDIX A FOR INPUT'!#REF!)</f>
        <v>#REF!</v>
      </c>
      <c r="E142" s="19" t="e">
        <f>SUM('APPENDIX A FOR INPUT'!#REF!)</f>
        <v>#REF!</v>
      </c>
    </row>
    <row r="143" spans="1:5" hidden="1">
      <c r="A143" s="18" t="s">
        <v>189</v>
      </c>
      <c r="B143" s="19" t="e">
        <f>'APPENDIX A FOR INPUT'!#REF!</f>
        <v>#REF!</v>
      </c>
      <c r="C143" s="19" t="e">
        <f>'APPENDIX A FOR INPUT'!#REF!</f>
        <v>#REF!</v>
      </c>
      <c r="D143" s="19" t="e">
        <f>'APPENDIX A FOR INPUT'!#REF!</f>
        <v>#REF!</v>
      </c>
      <c r="E143" s="19" t="e">
        <f>'APPENDIX A FOR INPUT'!#REF!</f>
        <v>#REF!</v>
      </c>
    </row>
    <row r="144" spans="1:5" hidden="1">
      <c r="A144" s="18" t="s">
        <v>190</v>
      </c>
      <c r="B144" s="19" t="e">
        <f>SUM(B142:B143)</f>
        <v>#REF!</v>
      </c>
      <c r="C144" s="19" t="e">
        <f>SUM(C142:C143)</f>
        <v>#REF!</v>
      </c>
      <c r="D144" s="19" t="e">
        <f>SUM(D142:D143)</f>
        <v>#REF!</v>
      </c>
      <c r="E144" s="19" t="e">
        <f>SUM(E142:E143)</f>
        <v>#REF!</v>
      </c>
    </row>
    <row r="145" spans="1:5" hidden="1"/>
    <row r="147" spans="1:5" ht="15.75">
      <c r="A147" s="14" t="s">
        <v>210</v>
      </c>
      <c r="B147" s="14" t="str">
        <f>'APPENDIX A FOR INPUT'!C148</f>
        <v>PLANNING BOARD</v>
      </c>
      <c r="C147" s="14"/>
      <c r="D147" s="14"/>
      <c r="E147" s="14"/>
    </row>
    <row r="148" spans="1:5">
      <c r="A148" s="15" t="s">
        <v>361</v>
      </c>
      <c r="B148" s="16"/>
      <c r="C148" s="17" t="e">
        <f>'APPENDIX A FOR INPUT'!#REF!</f>
        <v>#REF!</v>
      </c>
      <c r="D148" s="16"/>
      <c r="E148" s="16"/>
    </row>
    <row r="149" spans="1:5">
      <c r="A149" s="18"/>
      <c r="B149" s="19"/>
      <c r="C149" s="19"/>
      <c r="D149" s="19"/>
      <c r="E149" s="19"/>
    </row>
    <row r="150" spans="1:5">
      <c r="A150" s="18" t="s">
        <v>330</v>
      </c>
      <c r="B150" s="19">
        <f>SUM('APPENDIX A FOR INPUT'!F149)</f>
        <v>924</v>
      </c>
      <c r="C150" s="19">
        <f>SUM('APPENDIX A FOR INPUT'!G149)</f>
        <v>924</v>
      </c>
      <c r="D150" s="19">
        <f>SUM('APPENDIX A FOR INPUT'!G149)</f>
        <v>924</v>
      </c>
      <c r="E150" s="19">
        <f>SUM('APPENDIX A FOR INPUT'!N149:N149)</f>
        <v>938</v>
      </c>
    </row>
    <row r="151" spans="1:5">
      <c r="A151" s="18" t="s">
        <v>190</v>
      </c>
      <c r="B151" s="19">
        <f>SUM(B150:B150)</f>
        <v>924</v>
      </c>
      <c r="C151" s="19">
        <f>SUM(C150:C150)</f>
        <v>924</v>
      </c>
      <c r="D151" s="19">
        <f>SUM(D150:D150)</f>
        <v>924</v>
      </c>
      <c r="E151" s="19">
        <f>SUM(E150:E150)</f>
        <v>938</v>
      </c>
    </row>
    <row r="153" spans="1:5" hidden="1"/>
    <row r="154" spans="1:5" ht="15.75" hidden="1">
      <c r="A154" s="14" t="str">
        <f>'[1]town buildings'!A1</f>
        <v>DEPARTMENT NAME</v>
      </c>
      <c r="B154" s="14" t="str">
        <f>'[1]town buildings'!C1</f>
        <v>TOWN HALL COMPLEX 1192</v>
      </c>
      <c r="C154" s="14"/>
      <c r="D154" s="14"/>
      <c r="E154" s="14"/>
    </row>
    <row r="155" spans="1:5" hidden="1"/>
    <row r="156" spans="1:5" hidden="1">
      <c r="A156" s="15"/>
      <c r="B156" s="16" t="e">
        <f>'APPENDIX A FOR INPUT'!#REF!</f>
        <v>#REF!</v>
      </c>
      <c r="C156" s="16" t="e">
        <f>'APPENDIX A FOR INPUT'!#REF!</f>
        <v>#REF!</v>
      </c>
      <c r="D156" s="16" t="e">
        <f>'APPENDIX A FOR INPUT'!#REF!</f>
        <v>#REF!</v>
      </c>
      <c r="E156" s="16" t="e">
        <f>'APPENDIX A FOR INPUT'!#REF!</f>
        <v>#REF!</v>
      </c>
    </row>
    <row r="157" spans="1:5" hidden="1">
      <c r="A157" s="15"/>
      <c r="B157" s="16" t="s">
        <v>215</v>
      </c>
      <c r="C157" s="16" t="s">
        <v>215</v>
      </c>
      <c r="D157" s="16" t="s">
        <v>215</v>
      </c>
      <c r="E157" s="16" t="s">
        <v>215</v>
      </c>
    </row>
    <row r="158" spans="1:5" hidden="1">
      <c r="A158" s="15" t="str">
        <f>'[1]town buildings'!B5</f>
        <v>ACCOUNT NAME</v>
      </c>
      <c r="B158" s="16" t="s">
        <v>184</v>
      </c>
      <c r="C158" s="16" t="s">
        <v>184</v>
      </c>
      <c r="D158" s="16" t="s">
        <v>184</v>
      </c>
      <c r="E158" s="16" t="s">
        <v>216</v>
      </c>
    </row>
    <row r="159" spans="1:5" hidden="1">
      <c r="A159" s="18"/>
      <c r="B159" s="18"/>
      <c r="C159" s="18"/>
      <c r="D159" s="20"/>
      <c r="E159" s="19"/>
    </row>
    <row r="160" spans="1:5" hidden="1">
      <c r="A160" s="18" t="s">
        <v>192</v>
      </c>
      <c r="B160" s="19" t="e">
        <f>'APPENDIX A FOR INPUT'!#REF!</f>
        <v>#REF!</v>
      </c>
      <c r="C160" s="19" t="e">
        <f>'APPENDIX A FOR INPUT'!#REF!</f>
        <v>#REF!</v>
      </c>
      <c r="D160" s="19" t="e">
        <f>'APPENDIX A FOR INPUT'!#REF!</f>
        <v>#REF!</v>
      </c>
      <c r="E160" s="19" t="e">
        <f>'APPENDIX A FOR INPUT'!#REF!</f>
        <v>#REF!</v>
      </c>
    </row>
    <row r="161" spans="1:5" hidden="1">
      <c r="A161" s="18" t="s">
        <v>189</v>
      </c>
      <c r="B161" s="19" t="e">
        <f>SUM('APPENDIX A FOR INPUT'!#REF!)</f>
        <v>#REF!</v>
      </c>
      <c r="C161" s="19" t="e">
        <f>SUM('APPENDIX A FOR INPUT'!#REF!)</f>
        <v>#REF!</v>
      </c>
      <c r="D161" s="19" t="e">
        <f>SUM('APPENDIX A FOR INPUT'!#REF!)</f>
        <v>#REF!</v>
      </c>
      <c r="E161" s="19" t="e">
        <f>SUM('APPENDIX A FOR INPUT'!#REF!)</f>
        <v>#REF!</v>
      </c>
    </row>
    <row r="162" spans="1:5" hidden="1">
      <c r="A162" s="18" t="s">
        <v>190</v>
      </c>
      <c r="B162" s="19" t="e">
        <f>SUM(B160:B161)</f>
        <v>#REF!</v>
      </c>
      <c r="C162" s="19" t="e">
        <f>SUM(C160:C161)</f>
        <v>#REF!</v>
      </c>
      <c r="D162" s="19" t="e">
        <f>SUM(D160:D161)</f>
        <v>#REF!</v>
      </c>
      <c r="E162" s="19" t="e">
        <f>SUM(E160:E161)</f>
        <v>#REF!</v>
      </c>
    </row>
    <row r="163" spans="1:5" hidden="1"/>
    <row r="165" spans="1:5" ht="15.75">
      <c r="A165" s="14" t="s">
        <v>210</v>
      </c>
      <c r="B165" s="14" t="str">
        <f>'APPENDIX A FOR INPUT'!C153</f>
        <v>TOWN  BUILDINGS</v>
      </c>
      <c r="C165" s="14"/>
      <c r="D165" s="14"/>
      <c r="E165" s="14"/>
    </row>
    <row r="166" spans="1:5">
      <c r="A166" s="15" t="s">
        <v>361</v>
      </c>
      <c r="B166" s="16"/>
      <c r="C166" s="17" t="e">
        <f>'APPENDIX A FOR INPUT'!#REF!</f>
        <v>#REF!</v>
      </c>
      <c r="D166" s="16"/>
      <c r="E166" s="16"/>
    </row>
    <row r="167" spans="1:5">
      <c r="A167" s="18"/>
      <c r="B167" s="19"/>
      <c r="C167" s="19"/>
      <c r="D167" s="19"/>
      <c r="E167" s="19"/>
    </row>
    <row r="168" spans="1:5">
      <c r="A168" s="18" t="s">
        <v>192</v>
      </c>
      <c r="B168" s="19">
        <f>SUM('APPENDIX A FOR INPUT'!F154:F154)</f>
        <v>13400</v>
      </c>
      <c r="C168" s="19">
        <f>SUM('APPENDIX A FOR INPUT'!G154:G154)</f>
        <v>13400</v>
      </c>
      <c r="D168" s="19">
        <f>SUM('APPENDIX A FOR INPUT'!G154:G154)</f>
        <v>13400</v>
      </c>
      <c r="E168" s="19">
        <f>SUM('APPENDIX A FOR INPUT'!N154:N154)</f>
        <v>12000</v>
      </c>
    </row>
    <row r="169" spans="1:5">
      <c r="A169" s="18" t="s">
        <v>189</v>
      </c>
      <c r="B169" s="19">
        <f>SUM('APPENDIX A FOR INPUT'!F155:F160)</f>
        <v>39747</v>
      </c>
      <c r="C169" s="19">
        <f>SUM('APPENDIX A FOR INPUT'!G155:G160)</f>
        <v>39747</v>
      </c>
      <c r="D169" s="19">
        <f>SUM('APPENDIX A FOR INPUT'!G155:G160)</f>
        <v>39747</v>
      </c>
      <c r="E169" s="19">
        <f>SUM('APPENDIX A FOR INPUT'!N155:N160)</f>
        <v>39747</v>
      </c>
    </row>
    <row r="170" spans="1:5">
      <c r="A170" s="18" t="s">
        <v>190</v>
      </c>
      <c r="B170" s="19">
        <f>SUM(B168:B169)</f>
        <v>53147</v>
      </c>
      <c r="C170" s="19">
        <f>SUM(C168:C169)</f>
        <v>53147</v>
      </c>
      <c r="D170" s="19">
        <f>SUM(D168:D169)</f>
        <v>53147</v>
      </c>
      <c r="E170" s="19">
        <f>SUM(E168:E169)</f>
        <v>51747</v>
      </c>
    </row>
    <row r="173" spans="1:5" ht="15.75">
      <c r="A173" s="14" t="s">
        <v>210</v>
      </c>
      <c r="B173" s="14" t="str">
        <f>'APPENDIX A FOR INPUT'!C164</f>
        <v>PUBLIC SAFETY BUILDING</v>
      </c>
      <c r="C173" s="14"/>
      <c r="D173" s="14"/>
      <c r="E173" s="14"/>
    </row>
    <row r="174" spans="1:5">
      <c r="A174" s="15" t="s">
        <v>361</v>
      </c>
      <c r="B174" s="16"/>
      <c r="C174" s="17" t="e">
        <f>'APPENDIX A FOR INPUT'!#REF!</f>
        <v>#REF!</v>
      </c>
      <c r="D174" s="16"/>
      <c r="E174" s="16"/>
    </row>
    <row r="175" spans="1:5">
      <c r="A175" s="18"/>
      <c r="B175" s="19"/>
      <c r="C175" s="19"/>
      <c r="D175" s="19"/>
      <c r="E175" s="19"/>
    </row>
    <row r="176" spans="1:5">
      <c r="A176" s="18" t="s">
        <v>189</v>
      </c>
      <c r="B176" s="19">
        <f>SUM('APPENDIX A FOR INPUT'!F165:F182)</f>
        <v>63573</v>
      </c>
      <c r="C176" s="19">
        <f>SUM('APPENDIX A FOR INPUT'!G165:G182)</f>
        <v>67239</v>
      </c>
      <c r="D176" s="19">
        <f>SUM('APPENDIX A FOR INPUT'!G165:G182)+('APPENDIX A FOR INPUT'!G184)</f>
        <v>73239</v>
      </c>
      <c r="E176" s="19">
        <f>SUM('APPENDIX A FOR INPUT'!N165:N182)</f>
        <v>67239</v>
      </c>
    </row>
    <row r="177" spans="1:5">
      <c r="A177" s="18" t="s">
        <v>193</v>
      </c>
      <c r="B177" s="19">
        <f>'APPENDIX A FOR INPUT'!F183</f>
        <v>6000</v>
      </c>
      <c r="C177" s="19">
        <f>'APPENDIX A FOR INPUT'!G183</f>
        <v>6000</v>
      </c>
      <c r="D177" s="19">
        <f>'APPENDIX A FOR INPUT'!G183</f>
        <v>6000</v>
      </c>
      <c r="E177" s="19">
        <f>'APPENDIX A FOR INPUT'!N183</f>
        <v>6000</v>
      </c>
    </row>
    <row r="178" spans="1:5">
      <c r="A178" s="18" t="s">
        <v>190</v>
      </c>
      <c r="B178" s="19">
        <f>SUM(B176:B177)</f>
        <v>69573</v>
      </c>
      <c r="C178" s="19">
        <f>SUM(C175:C176)</f>
        <v>67239</v>
      </c>
      <c r="D178" s="19">
        <f>SUM(D176:D177)</f>
        <v>79239</v>
      </c>
      <c r="E178" s="19">
        <f>SUM(E176:E177)</f>
        <v>73239</v>
      </c>
    </row>
    <row r="179" spans="1:5">
      <c r="A179" s="24"/>
      <c r="B179" s="25"/>
      <c r="C179" s="25"/>
      <c r="D179" s="25"/>
      <c r="E179" s="25"/>
    </row>
    <row r="181" spans="1:5" ht="15.75">
      <c r="A181" s="14" t="s">
        <v>210</v>
      </c>
      <c r="B181" s="14" t="str">
        <f>'APPENDIX A FOR INPUT'!C216</f>
        <v>POLICE DEPT.</v>
      </c>
      <c r="C181" s="14"/>
      <c r="D181" s="14"/>
      <c r="E181" s="14"/>
    </row>
    <row r="182" spans="1:5">
      <c r="A182" s="15" t="s">
        <v>361</v>
      </c>
      <c r="B182" s="16"/>
      <c r="C182" s="17" t="e">
        <f>'APPENDIX A FOR INPUT'!#REF!</f>
        <v>#REF!</v>
      </c>
      <c r="D182" s="16"/>
      <c r="E182" s="16"/>
    </row>
    <row r="183" spans="1:5">
      <c r="A183" s="18"/>
      <c r="B183" s="19"/>
      <c r="C183" s="19"/>
      <c r="D183" s="19"/>
      <c r="E183" s="19"/>
    </row>
    <row r="184" spans="1:5">
      <c r="A184" s="18" t="s">
        <v>192</v>
      </c>
      <c r="B184" s="19">
        <f>SUM('APPENDIX A FOR INPUT'!F217:F226)</f>
        <v>1241045</v>
      </c>
      <c r="C184" s="19">
        <f>SUM('APPENDIX A FOR INPUT'!G217:G226)</f>
        <v>1258133</v>
      </c>
      <c r="D184" s="19">
        <f>SUM('APPENDIX A FOR INPUT'!G217:G226)</f>
        <v>1258133</v>
      </c>
      <c r="E184" s="19">
        <f>SUM('APPENDIX A FOR INPUT'!N217:N226)</f>
        <v>1408014</v>
      </c>
    </row>
    <row r="185" spans="1:5">
      <c r="A185" s="18" t="s">
        <v>189</v>
      </c>
      <c r="B185" s="19">
        <f>SUM('APPENDIX A FOR INPUT'!F227:F252)</f>
        <v>105028</v>
      </c>
      <c r="C185" s="19">
        <f>SUM('APPENDIX A FOR INPUT'!G227:G251)</f>
        <v>102870</v>
      </c>
      <c r="D185" s="19">
        <f>SUM('APPENDIX A FOR INPUT'!G227:G252)</f>
        <v>107015</v>
      </c>
      <c r="E185" s="19">
        <f>SUM('APPENDIX A FOR INPUT'!N227:N251)+('APPENDIX A FOR INPUT'!N252)</f>
        <v>105765</v>
      </c>
    </row>
    <row r="186" spans="1:5">
      <c r="A186" s="18" t="s">
        <v>193</v>
      </c>
      <c r="B186" s="19">
        <f>'APPENDIX A FOR INPUT'!F253</f>
        <v>0</v>
      </c>
      <c r="C186" s="19">
        <f>'APPENDIX A FOR INPUT'!G253</f>
        <v>68596</v>
      </c>
      <c r="D186" s="19">
        <f>'APPENDIX A FOR INPUT'!G253</f>
        <v>68596</v>
      </c>
      <c r="E186" s="19">
        <f>'APPENDIX A FOR INPUT'!N253</f>
        <v>0</v>
      </c>
    </row>
    <row r="187" spans="1:5">
      <c r="A187" s="18" t="s">
        <v>190</v>
      </c>
      <c r="B187" s="19">
        <f>SUM(B184:B186)</f>
        <v>1346073</v>
      </c>
      <c r="C187" s="19">
        <f>SUM(C184:C186)</f>
        <v>1429599</v>
      </c>
      <c r="D187" s="19">
        <f>SUM(D184:D186)</f>
        <v>1433744</v>
      </c>
      <c r="E187" s="19">
        <f>SUM(E184:E186)</f>
        <v>1513779</v>
      </c>
    </row>
    <row r="190" spans="1:5" ht="15.75">
      <c r="A190" s="14" t="s">
        <v>210</v>
      </c>
      <c r="B190" s="14" t="str">
        <f>'APPENDIX A FOR INPUT'!C256</f>
        <v>FIRE DEPARTMENT</v>
      </c>
      <c r="C190" s="14"/>
      <c r="D190" s="14"/>
      <c r="E190" s="14"/>
    </row>
    <row r="191" spans="1:5">
      <c r="A191" s="15" t="s">
        <v>361</v>
      </c>
      <c r="B191" s="16"/>
      <c r="C191" s="17" t="e">
        <f>'APPENDIX A FOR INPUT'!#REF!</f>
        <v>#REF!</v>
      </c>
      <c r="D191" s="16"/>
      <c r="E191" s="16"/>
    </row>
    <row r="192" spans="1:5">
      <c r="A192" s="18"/>
      <c r="B192" s="18"/>
      <c r="C192" s="18"/>
      <c r="D192" s="18"/>
      <c r="E192" s="18"/>
    </row>
    <row r="193" spans="1:5">
      <c r="A193" s="18" t="s">
        <v>192</v>
      </c>
      <c r="B193" s="19">
        <f>SUM('APPENDIX A FOR INPUT'!F257:F261)</f>
        <v>99985</v>
      </c>
      <c r="C193" s="19">
        <f>SUM('APPENDIX A FOR INPUT'!G257:G261)</f>
        <v>156060</v>
      </c>
      <c r="D193" s="19">
        <f>SUM('APPENDIX A FOR INPUT'!G257:G261)</f>
        <v>156060</v>
      </c>
      <c r="E193" s="19">
        <f>SUM('APPENDIX A FOR INPUT'!N257:N261)</f>
        <v>153448</v>
      </c>
    </row>
    <row r="194" spans="1:5">
      <c r="A194" s="18" t="s">
        <v>189</v>
      </c>
      <c r="B194" s="19">
        <f>'APPENDIX A FOR INPUT'!F262+'APPENDIX A FOR INPUT'!F263+'APPENDIX A FOR INPUT'!F264+'APPENDIX A FOR INPUT'!F265+'APPENDIX A FOR INPUT'!F266+'APPENDIX A FOR INPUT'!F267+'APPENDIX A FOR INPUT'!F268+'APPENDIX A FOR INPUT'!F269+'APPENDIX A FOR INPUT'!F270+'APPENDIX A FOR INPUT'!F271+'APPENDIX A FOR INPUT'!F272+'APPENDIX A FOR INPUT'!F273+'APPENDIX A FOR INPUT'!F274+'APPENDIX A FOR INPUT'!F276</f>
        <v>60733</v>
      </c>
      <c r="C194" s="19">
        <f>SUM('APPENDIX A FOR INPUT'!G262:G274)</f>
        <v>66110</v>
      </c>
      <c r="D194" s="19">
        <f>SUM('APPENDIX A FOR INPUT'!G262:G274)</f>
        <v>66110</v>
      </c>
      <c r="E194" s="19">
        <f>SUM('APPENDIX A FOR INPUT'!N262:N274)</f>
        <v>66110</v>
      </c>
    </row>
    <row r="195" spans="1:5">
      <c r="A195" s="18" t="s">
        <v>193</v>
      </c>
      <c r="B195" s="19">
        <f>'APPENDIX A FOR INPUT'!F275</f>
        <v>9000</v>
      </c>
      <c r="C195" s="19">
        <f>'APPENDIX A FOR INPUT'!G275</f>
        <v>9000</v>
      </c>
      <c r="D195" s="19">
        <f>SUM('APPENDIX A FOR INPUT'!G275:G276)</f>
        <v>10000</v>
      </c>
      <c r="E195" s="19">
        <f>SUM('APPENDIX A FOR INPUT'!N275:N276)</f>
        <v>10000</v>
      </c>
    </row>
    <row r="196" spans="1:5">
      <c r="A196" s="18" t="s">
        <v>190</v>
      </c>
      <c r="B196" s="19">
        <f>SUM(B193:B195)</f>
        <v>169718</v>
      </c>
      <c r="C196" s="19">
        <f>SUM(C193:C195)</f>
        <v>231170</v>
      </c>
      <c r="D196" s="19">
        <f>SUM(D193:D195)</f>
        <v>232170</v>
      </c>
      <c r="E196" s="19">
        <f>SUM(E193:E195)</f>
        <v>229558</v>
      </c>
    </row>
    <row r="199" spans="1:5" ht="15.75">
      <c r="A199" s="14" t="s">
        <v>210</v>
      </c>
      <c r="B199" s="14" t="str">
        <f>'APPENDIX A FOR INPUT'!C280</f>
        <v>EMERGENCY MEDICAL SERVICES</v>
      </c>
      <c r="C199" s="14"/>
      <c r="D199" s="14"/>
      <c r="E199" s="14"/>
    </row>
    <row r="200" spans="1:5">
      <c r="A200" s="15" t="s">
        <v>361</v>
      </c>
      <c r="B200" s="16"/>
      <c r="C200" s="17" t="e">
        <f>'APPENDIX A FOR INPUT'!#REF!</f>
        <v>#REF!</v>
      </c>
      <c r="D200" s="16"/>
      <c r="E200" s="16"/>
    </row>
    <row r="201" spans="1:5">
      <c r="A201" s="18"/>
      <c r="B201" s="18"/>
      <c r="C201" s="18"/>
      <c r="D201" s="18"/>
      <c r="E201" s="18"/>
    </row>
    <row r="202" spans="1:5">
      <c r="A202" s="18" t="s">
        <v>192</v>
      </c>
      <c r="B202" s="19">
        <f>SUM('APPENDIX A FOR INPUT'!F281:F286)</f>
        <v>477816</v>
      </c>
      <c r="C202" s="19">
        <f>SUM('APPENDIX A FOR INPUT'!G281:G286)</f>
        <v>496980</v>
      </c>
      <c r="D202" s="19">
        <f>SUM('APPENDIX A FOR INPUT'!G281:G286)</f>
        <v>496980</v>
      </c>
      <c r="E202" s="19">
        <f>SUM('APPENDIX A FOR INPUT'!N281:N286)</f>
        <v>463980</v>
      </c>
    </row>
    <row r="203" spans="1:5">
      <c r="A203" s="18" t="s">
        <v>189</v>
      </c>
      <c r="B203" s="19">
        <f>SUM('APPENDIX A FOR INPUT'!F287:F300)</f>
        <v>65900</v>
      </c>
      <c r="C203" s="19">
        <f>SUM('APPENDIX A FOR INPUT'!G287:G300)</f>
        <v>68900</v>
      </c>
      <c r="D203" s="19">
        <f>SUM('APPENDIX A FOR INPUT'!G287:G300)</f>
        <v>68900</v>
      </c>
      <c r="E203" s="19">
        <f>SUM('APPENDIX A FOR INPUT'!N287:N300)</f>
        <v>68650</v>
      </c>
    </row>
    <row r="204" spans="1:5">
      <c r="A204" s="18" t="s">
        <v>193</v>
      </c>
      <c r="B204" s="19">
        <f>'APPENDIX A FOR INPUT'!F301</f>
        <v>6000</v>
      </c>
      <c r="C204" s="19">
        <f>'APPENDIX A FOR INPUT'!G301</f>
        <v>6000</v>
      </c>
      <c r="D204" s="19">
        <f>'APPENDIX A FOR INPUT'!G301</f>
        <v>6000</v>
      </c>
      <c r="E204" s="19">
        <f>'APPENDIX A FOR INPUT'!N301</f>
        <v>2500</v>
      </c>
    </row>
    <row r="205" spans="1:5">
      <c r="A205" s="18" t="s">
        <v>190</v>
      </c>
      <c r="B205" s="19">
        <f>SUM(B202:B204)</f>
        <v>549716</v>
      </c>
      <c r="C205" s="19">
        <f>SUM(C202:C204)</f>
        <v>571880</v>
      </c>
      <c r="D205" s="19">
        <f>SUM(D202:D204)</f>
        <v>571880</v>
      </c>
      <c r="E205" s="19">
        <f>SUM(E202:E204)</f>
        <v>535130</v>
      </c>
    </row>
    <row r="208" spans="1:5" ht="15.75">
      <c r="A208" s="14" t="s">
        <v>210</v>
      </c>
      <c r="B208" s="14" t="str">
        <f>'APPENDIX A FOR INPUT'!C305</f>
        <v>BUILDING DEPARTMENT</v>
      </c>
      <c r="C208" s="14"/>
      <c r="D208" s="14"/>
      <c r="E208" s="14"/>
    </row>
    <row r="209" spans="1:5">
      <c r="A209" s="15" t="s">
        <v>361</v>
      </c>
      <c r="B209" s="16"/>
      <c r="C209" s="17" t="e">
        <f>'APPENDIX A FOR INPUT'!#REF!</f>
        <v>#REF!</v>
      </c>
      <c r="D209" s="16"/>
      <c r="E209" s="16"/>
    </row>
    <row r="210" spans="1:5">
      <c r="A210" s="18"/>
      <c r="B210" s="18"/>
      <c r="C210" s="18"/>
      <c r="D210" s="18"/>
      <c r="E210" s="18"/>
    </row>
    <row r="211" spans="1:5">
      <c r="A211" s="18" t="s">
        <v>192</v>
      </c>
      <c r="B211" s="19">
        <f>SUM('APPENDIX A FOR INPUT'!F306:F313)</f>
        <v>43086</v>
      </c>
      <c r="C211" s="19">
        <f>SUM('APPENDIX A FOR INPUT'!G306:G313)</f>
        <v>43502</v>
      </c>
      <c r="D211" s="19">
        <f>SUM('APPENDIX A FOR INPUT'!G306:G313)</f>
        <v>43502</v>
      </c>
      <c r="E211" s="19">
        <f>SUM('APPENDIX A FOR INPUT'!N306:N313)</f>
        <v>43086</v>
      </c>
    </row>
    <row r="212" spans="1:5">
      <c r="A212" s="18" t="s">
        <v>189</v>
      </c>
      <c r="B212" s="19">
        <f>SUM('APPENDIX A FOR INPUT'!F314:F317)</f>
        <v>1750</v>
      </c>
      <c r="C212" s="19">
        <f>SUM('APPENDIX A FOR INPUT'!G314:G317)</f>
        <v>1750</v>
      </c>
      <c r="D212" s="19">
        <f>SUM('APPENDIX A FOR INPUT'!G314:G317)</f>
        <v>1750</v>
      </c>
      <c r="E212" s="19">
        <f>SUM('APPENDIX A FOR INPUT'!N314:N317)</f>
        <v>1750</v>
      </c>
    </row>
    <row r="213" spans="1:5">
      <c r="A213" s="18" t="s">
        <v>193</v>
      </c>
      <c r="B213" s="19">
        <f>'APPENDIX A FOR INPUT'!F318</f>
        <v>0</v>
      </c>
      <c r="C213" s="19">
        <f>'APPENDIX A FOR INPUT'!G318</f>
        <v>0</v>
      </c>
      <c r="D213" s="19">
        <f>'APPENDIX A FOR INPUT'!G318</f>
        <v>0</v>
      </c>
      <c r="E213" s="19">
        <f>'APPENDIX A FOR INPUT'!N318</f>
        <v>0</v>
      </c>
    </row>
    <row r="214" spans="1:5">
      <c r="A214" s="18" t="s">
        <v>190</v>
      </c>
      <c r="B214" s="19">
        <f>SUM(B211:B213)</f>
        <v>44836</v>
      </c>
      <c r="C214" s="19">
        <f>SUM(C211:C213)</f>
        <v>45252</v>
      </c>
      <c r="D214" s="19">
        <f>SUM(D211:D213)</f>
        <v>45252</v>
      </c>
      <c r="E214" s="19">
        <f>SUM(E211:E213)</f>
        <v>44836</v>
      </c>
    </row>
    <row r="217" spans="1:5" ht="15.75">
      <c r="A217" s="14" t="s">
        <v>210</v>
      </c>
      <c r="B217" s="14" t="str">
        <f>'APPENDIX A FOR INPUT'!C322</f>
        <v>COMMUNICATIONS DEPT.</v>
      </c>
      <c r="C217" s="14"/>
      <c r="D217" s="14"/>
      <c r="E217" s="14"/>
    </row>
    <row r="218" spans="1:5">
      <c r="A218" s="15" t="s">
        <v>361</v>
      </c>
      <c r="B218" s="16"/>
      <c r="C218" s="17" t="e">
        <f>'APPENDIX A FOR INPUT'!#REF!</f>
        <v>#REF!</v>
      </c>
      <c r="D218" s="16"/>
      <c r="E218" s="16"/>
    </row>
    <row r="219" spans="1:5">
      <c r="A219" s="18"/>
      <c r="B219" s="18"/>
      <c r="C219" s="18"/>
      <c r="D219" s="18"/>
      <c r="E219" s="18"/>
    </row>
    <row r="220" spans="1:5">
      <c r="A220" s="18" t="s">
        <v>192</v>
      </c>
      <c r="B220" s="19">
        <f>SUM('APPENDIX A FOR INPUT'!F323:F329)</f>
        <v>322245</v>
      </c>
      <c r="C220" s="19">
        <f>SUM('APPENDIX A FOR INPUT'!G323:G329)</f>
        <v>327265</v>
      </c>
      <c r="D220" s="19">
        <f>SUM('APPENDIX A FOR INPUT'!G323:G329)</f>
        <v>327265</v>
      </c>
      <c r="E220" s="19">
        <f>SUM('APPENDIX A FOR INPUT'!N323:N329)</f>
        <v>327265</v>
      </c>
    </row>
    <row r="221" spans="1:5">
      <c r="A221" s="18" t="s">
        <v>189</v>
      </c>
      <c r="B221" s="19">
        <f>SUM('APPENDIX A FOR INPUT'!F330:F335)</f>
        <v>12915</v>
      </c>
      <c r="C221" s="19">
        <f>SUM('APPENDIX A FOR INPUT'!G330:G335)</f>
        <v>13565</v>
      </c>
      <c r="D221" s="19">
        <f>SUM('APPENDIX A FOR INPUT'!G330:G335)</f>
        <v>13565</v>
      </c>
      <c r="E221" s="19">
        <f>SUM('APPENDIX A FOR INPUT'!N330:N335)</f>
        <v>13565</v>
      </c>
    </row>
    <row r="222" spans="1:5">
      <c r="A222" s="18" t="s">
        <v>193</v>
      </c>
      <c r="B222" s="21">
        <f>'APPENDIX A FOR INPUT'!F336</f>
        <v>0</v>
      </c>
      <c r="C222" s="21">
        <f>'APPENDIX A FOR INPUT'!G336</f>
        <v>0</v>
      </c>
      <c r="D222" s="21">
        <f>'APPENDIX A FOR INPUT'!G336</f>
        <v>0</v>
      </c>
      <c r="E222" s="21">
        <f>'APPENDIX A FOR INPUT'!N336</f>
        <v>0</v>
      </c>
    </row>
    <row r="223" spans="1:5">
      <c r="A223" s="18" t="s">
        <v>190</v>
      </c>
      <c r="B223" s="19">
        <f>SUM(B220:B222)</f>
        <v>335160</v>
      </c>
      <c r="C223" s="19">
        <f>SUM(C220:C222)</f>
        <v>340830</v>
      </c>
      <c r="D223" s="19">
        <f>SUM(D220:D222)</f>
        <v>340830</v>
      </c>
      <c r="E223" s="19">
        <f>SUM(E220:E222)</f>
        <v>340830</v>
      </c>
    </row>
    <row r="225" spans="1:5" hidden="1"/>
    <row r="226" spans="1:5" ht="15.75" hidden="1">
      <c r="A226" s="14" t="str">
        <f>'[1]dog officer'!A1</f>
        <v>DEPARTMENT NAME</v>
      </c>
      <c r="B226" s="14" t="str">
        <f>'[1]dog officer'!C1</f>
        <v>ANIMAL CONTROL/DOG OFFICER 2292</v>
      </c>
      <c r="C226" s="14"/>
      <c r="D226" s="14"/>
      <c r="E226" s="14"/>
    </row>
    <row r="227" spans="1:5" hidden="1"/>
    <row r="228" spans="1:5" hidden="1">
      <c r="A228" s="15"/>
      <c r="B228" s="16" t="e">
        <f>'APPENDIX A FOR INPUT'!#REF!</f>
        <v>#REF!</v>
      </c>
      <c r="C228" s="16" t="e">
        <f>'APPENDIX A FOR INPUT'!#REF!</f>
        <v>#REF!</v>
      </c>
      <c r="D228" s="16" t="e">
        <f>'APPENDIX A FOR INPUT'!#REF!</f>
        <v>#REF!</v>
      </c>
      <c r="E228" s="16" t="e">
        <f>'APPENDIX A FOR INPUT'!#REF!</f>
        <v>#REF!</v>
      </c>
    </row>
    <row r="229" spans="1:5" hidden="1">
      <c r="A229" s="15"/>
      <c r="B229" s="16" t="s">
        <v>215</v>
      </c>
      <c r="C229" s="16" t="s">
        <v>215</v>
      </c>
      <c r="D229" s="16" t="s">
        <v>215</v>
      </c>
      <c r="E229" s="16" t="s">
        <v>215</v>
      </c>
    </row>
    <row r="230" spans="1:5" hidden="1">
      <c r="A230" s="15" t="str">
        <f>'[1]dog officer'!B5</f>
        <v>ACCOUNT NAME</v>
      </c>
      <c r="B230" s="16" t="s">
        <v>184</v>
      </c>
      <c r="C230" s="16" t="s">
        <v>184</v>
      </c>
      <c r="D230" s="16" t="s">
        <v>184</v>
      </c>
      <c r="E230" s="16" t="s">
        <v>216</v>
      </c>
    </row>
    <row r="231" spans="1:5" hidden="1">
      <c r="A231" s="18"/>
      <c r="B231" s="18"/>
      <c r="C231" s="18"/>
      <c r="D231" s="18"/>
      <c r="E231" s="18"/>
    </row>
    <row r="232" spans="1:5" hidden="1">
      <c r="A232" s="18" t="s">
        <v>192</v>
      </c>
      <c r="B232" s="21" t="e">
        <f>'APPENDIX A FOR INPUT'!#REF!</f>
        <v>#REF!</v>
      </c>
      <c r="C232" s="21" t="e">
        <f>'APPENDIX A FOR INPUT'!#REF!</f>
        <v>#REF!</v>
      </c>
      <c r="D232" s="21" t="e">
        <f>'APPENDIX A FOR INPUT'!#REF!</f>
        <v>#REF!</v>
      </c>
      <c r="E232" s="21" t="e">
        <f>'APPENDIX A FOR INPUT'!#REF!</f>
        <v>#REF!</v>
      </c>
    </row>
    <row r="233" spans="1:5" hidden="1">
      <c r="A233" s="18" t="s">
        <v>189</v>
      </c>
      <c r="B233" s="19" t="e">
        <f>SUM('APPENDIX A FOR INPUT'!#REF!)</f>
        <v>#REF!</v>
      </c>
      <c r="C233" s="19" t="e">
        <f>SUM('APPENDIX A FOR INPUT'!#REF!)</f>
        <v>#REF!</v>
      </c>
      <c r="D233" s="19" t="e">
        <f>SUM('APPENDIX A FOR INPUT'!#REF!)</f>
        <v>#REF!</v>
      </c>
      <c r="E233" s="19" t="e">
        <f>SUM('APPENDIX A FOR INPUT'!#REF!)</f>
        <v>#REF!</v>
      </c>
    </row>
    <row r="234" spans="1:5" hidden="1">
      <c r="A234" s="18" t="s">
        <v>193</v>
      </c>
      <c r="B234" s="19" t="e">
        <f>'APPENDIX A FOR INPUT'!#REF!</f>
        <v>#REF!</v>
      </c>
      <c r="C234" s="19" t="e">
        <f>'APPENDIX A FOR INPUT'!#REF!</f>
        <v>#REF!</v>
      </c>
      <c r="D234" s="19" t="e">
        <f>'APPENDIX A FOR INPUT'!#REF!</f>
        <v>#REF!</v>
      </c>
      <c r="E234" s="19" t="e">
        <f>'APPENDIX A FOR INPUT'!#REF!</f>
        <v>#REF!</v>
      </c>
    </row>
    <row r="235" spans="1:5" hidden="1">
      <c r="A235" s="18" t="s">
        <v>190</v>
      </c>
      <c r="B235" s="19" t="e">
        <f>SUM(B232:B234)</f>
        <v>#REF!</v>
      </c>
      <c r="C235" s="19" t="e">
        <f>SUM(C232:C234)</f>
        <v>#REF!</v>
      </c>
      <c r="D235" s="19" t="e">
        <f>SUM(D232:D234)</f>
        <v>#REF!</v>
      </c>
      <c r="E235" s="19" t="e">
        <f>SUM(E232:E234)</f>
        <v>#REF!</v>
      </c>
    </row>
    <row r="236" spans="1:5" hidden="1"/>
    <row r="238" spans="1:5" ht="15.75">
      <c r="A238" s="14" t="s">
        <v>210</v>
      </c>
      <c r="B238" s="14" t="str">
        <f>'APPENDIX A FOR INPUT'!C340</f>
        <v>ANIMAL CONTROL/DOG OFFICER</v>
      </c>
      <c r="C238" s="14"/>
      <c r="D238" s="14"/>
      <c r="E238" s="14"/>
    </row>
    <row r="239" spans="1:5">
      <c r="A239" s="15" t="s">
        <v>361</v>
      </c>
      <c r="B239" s="16"/>
      <c r="C239" s="17" t="e">
        <f>'APPENDIX A FOR INPUT'!#REF!</f>
        <v>#REF!</v>
      </c>
      <c r="D239" s="16"/>
      <c r="E239" s="16"/>
    </row>
    <row r="240" spans="1:5">
      <c r="A240" s="18"/>
      <c r="B240" s="18"/>
      <c r="C240" s="18"/>
      <c r="D240" s="18"/>
      <c r="E240" s="18"/>
    </row>
    <row r="241" spans="1:5">
      <c r="A241" s="18" t="s">
        <v>192</v>
      </c>
      <c r="B241" s="19">
        <f>SUM('APPENDIX A FOR INPUT'!F341:F342)</f>
        <v>10924.2</v>
      </c>
      <c r="C241" s="19">
        <f>SUM('APPENDIX A FOR INPUT'!G341:G341)</f>
        <v>10924</v>
      </c>
      <c r="D241" s="19">
        <f>SUM('APPENDIX A FOR INPUT'!G341:G342)</f>
        <v>18724</v>
      </c>
      <c r="E241" s="19">
        <f>SUM('APPENDIX A FOR INPUT'!N341:N342)</f>
        <v>23900</v>
      </c>
    </row>
    <row r="242" spans="1:5">
      <c r="A242" s="18" t="s">
        <v>189</v>
      </c>
      <c r="B242" s="19">
        <f>SUM('APPENDIX A FOR INPUT'!F343:F349)</f>
        <v>2570</v>
      </c>
      <c r="C242" s="19">
        <f>SUM('APPENDIX A FOR INPUT'!G343:G349)</f>
        <v>2570</v>
      </c>
      <c r="D242" s="19">
        <f>SUM('APPENDIX A FOR INPUT'!G343:G349)</f>
        <v>2570</v>
      </c>
      <c r="E242" s="19">
        <f>SUM('APPENDIX A FOR INPUT'!N343:N349)</f>
        <v>2570</v>
      </c>
    </row>
    <row r="243" spans="1:5">
      <c r="A243" s="18" t="s">
        <v>190</v>
      </c>
      <c r="B243" s="19">
        <f>SUM(B241:B242)</f>
        <v>13494.2</v>
      </c>
      <c r="C243" s="19">
        <f>SUM(C241:C242)</f>
        <v>13494</v>
      </c>
      <c r="D243" s="19">
        <f>SUM(D241:D242)</f>
        <v>21294</v>
      </c>
      <c r="E243" s="19">
        <f>SUM(E241:E242)</f>
        <v>26470</v>
      </c>
    </row>
    <row r="246" spans="1:5" ht="15.75">
      <c r="A246" s="14" t="s">
        <v>210</v>
      </c>
      <c r="B246" s="14" t="str">
        <f>'APPENDIX A FOR INPUT'!C354</f>
        <v>FORESTRY</v>
      </c>
      <c r="C246" s="14"/>
      <c r="D246" s="14"/>
      <c r="E246" s="14"/>
    </row>
    <row r="247" spans="1:5">
      <c r="A247" s="15" t="s">
        <v>361</v>
      </c>
      <c r="B247" s="16"/>
      <c r="C247" s="17" t="e">
        <f>'APPENDIX A FOR INPUT'!#REF!</f>
        <v>#REF!</v>
      </c>
      <c r="D247" s="16"/>
      <c r="E247" s="16"/>
    </row>
    <row r="248" spans="1:5">
      <c r="A248" s="18"/>
      <c r="B248" s="18"/>
      <c r="C248" s="18"/>
      <c r="D248" s="18"/>
      <c r="E248" s="18"/>
    </row>
    <row r="249" spans="1:5">
      <c r="A249" s="18" t="s">
        <v>331</v>
      </c>
      <c r="B249" s="19">
        <f>'APPENDIX A FOR INPUT'!F355</f>
        <v>3366</v>
      </c>
      <c r="C249" s="19">
        <f>'APPENDIX A FOR INPUT'!G355</f>
        <v>3534</v>
      </c>
      <c r="D249" s="19">
        <f>'APPENDIX A FOR INPUT'!G355</f>
        <v>3534</v>
      </c>
      <c r="E249" s="19">
        <f>'APPENDIX A FOR INPUT'!N355</f>
        <v>3417</v>
      </c>
    </row>
    <row r="250" spans="1:5">
      <c r="A250" s="18" t="s">
        <v>189</v>
      </c>
      <c r="B250" s="19">
        <f>SUM('APPENDIX A FOR INPUT'!F356:F358)</f>
        <v>8250</v>
      </c>
      <c r="C250" s="19">
        <f>SUM('APPENDIX A FOR INPUT'!G356:G358)</f>
        <v>64700</v>
      </c>
      <c r="D250" s="19">
        <f>SUM('APPENDIX A FOR INPUT'!G356:G358)</f>
        <v>64700</v>
      </c>
      <c r="E250" s="19">
        <f>SUM('APPENDIX A FOR INPUT'!N356:N358)</f>
        <v>20000</v>
      </c>
    </row>
    <row r="251" spans="1:5">
      <c r="A251" s="18" t="s">
        <v>190</v>
      </c>
      <c r="B251" s="19">
        <f>SUM(B249:B250)</f>
        <v>11616</v>
      </c>
      <c r="C251" s="19">
        <f>SUM(C249:C250)</f>
        <v>68234</v>
      </c>
      <c r="D251" s="19">
        <f>SUM(D249:D250)</f>
        <v>68234</v>
      </c>
      <c r="E251" s="19">
        <f>SUM(E249:E250)</f>
        <v>23417</v>
      </c>
    </row>
    <row r="254" spans="1:5" ht="15.75" hidden="1">
      <c r="A254" s="14" t="str">
        <f>'[1]acushnet school'!A1</f>
        <v>DEPARTMENT NAME</v>
      </c>
      <c r="B254" s="14" t="s">
        <v>325</v>
      </c>
      <c r="C254" s="14"/>
      <c r="D254" s="14"/>
      <c r="E254" s="14"/>
    </row>
    <row r="255" spans="1:5" hidden="1">
      <c r="A255" s="15" t="str">
        <f>'[1]acushnet school'!B5</f>
        <v>ACCOUNT NAME</v>
      </c>
      <c r="B255" s="16"/>
      <c r="C255" s="17" t="e">
        <f>'APPENDIX A FOR INPUT'!#REF!</f>
        <v>#REF!</v>
      </c>
      <c r="D255" s="16"/>
      <c r="E255" s="16"/>
    </row>
    <row r="256" spans="1:5" hidden="1">
      <c r="A256" s="18"/>
      <c r="B256" s="18"/>
      <c r="C256" s="18"/>
      <c r="D256" s="18"/>
      <c r="E256" s="18"/>
    </row>
    <row r="257" spans="1:5" hidden="1">
      <c r="A257" s="18" t="s">
        <v>189</v>
      </c>
      <c r="B257" s="19" t="e">
        <f>'APPENDIX A FOR INPUT'!#REF!</f>
        <v>#REF!</v>
      </c>
      <c r="C257" s="19" t="e">
        <f>'APPENDIX A FOR INPUT'!#REF!</f>
        <v>#REF!</v>
      </c>
      <c r="D257" s="19" t="e">
        <f>'APPENDIX A FOR INPUT'!#REF!</f>
        <v>#REF!</v>
      </c>
      <c r="E257" s="19" t="e">
        <f>'APPENDIX A FOR INPUT'!#REF!</f>
        <v>#REF!</v>
      </c>
    </row>
    <row r="258" spans="1:5" hidden="1">
      <c r="A258" s="18" t="s">
        <v>190</v>
      </c>
      <c r="B258" s="19" t="e">
        <f>SUM(B256:B257)</f>
        <v>#REF!</v>
      </c>
      <c r="C258" s="19" t="e">
        <f>SUM(C256:C257)</f>
        <v>#REF!</v>
      </c>
      <c r="D258" s="19" t="e">
        <f>SUM(D256:D257)</f>
        <v>#REF!</v>
      </c>
      <c r="E258" s="19" t="e">
        <f>SUM(E256:E257)</f>
        <v>#REF!</v>
      </c>
    </row>
    <row r="259" spans="1:5" hidden="1">
      <c r="A259" s="24"/>
      <c r="B259" s="25"/>
      <c r="C259" s="25"/>
      <c r="D259" s="25"/>
      <c r="E259" s="25"/>
    </row>
    <row r="260" spans="1:5" hidden="1"/>
    <row r="262" spans="1:5" ht="15.75">
      <c r="A262" s="14" t="s">
        <v>210</v>
      </c>
      <c r="B262" s="14" t="str">
        <f>'APPENDIX A FOR INPUT'!C387</f>
        <v>HIGHWAY DEPARTMENT</v>
      </c>
      <c r="C262" s="14"/>
      <c r="D262" s="14"/>
      <c r="E262" s="14"/>
    </row>
    <row r="263" spans="1:5">
      <c r="A263" s="15" t="s">
        <v>361</v>
      </c>
      <c r="B263" s="16"/>
      <c r="C263" s="17" t="e">
        <f>'APPENDIX A FOR INPUT'!#REF!</f>
        <v>#REF!</v>
      </c>
      <c r="D263" s="16"/>
      <c r="E263" s="16"/>
    </row>
    <row r="264" spans="1:5">
      <c r="A264" s="18"/>
      <c r="B264" s="18"/>
      <c r="C264" s="18"/>
      <c r="D264" s="18"/>
      <c r="E264" s="18"/>
    </row>
    <row r="265" spans="1:5">
      <c r="A265" s="18" t="s">
        <v>330</v>
      </c>
      <c r="B265" s="19">
        <f>SUM('APPENDIX A FOR INPUT'!F388)</f>
        <v>67213</v>
      </c>
      <c r="C265" s="19">
        <f>SUM('APPENDIX A FOR INPUT'!G388)</f>
        <v>70573</v>
      </c>
      <c r="D265" s="19">
        <f>SUM('APPENDIX A FOR INPUT'!G388)</f>
        <v>70573</v>
      </c>
      <c r="E265" s="19">
        <f>SUM('APPENDIX A FOR INPUT'!N388)</f>
        <v>68221</v>
      </c>
    </row>
    <row r="266" spans="1:5">
      <c r="A266" s="18" t="s">
        <v>192</v>
      </c>
      <c r="B266" s="19">
        <f>SUM('APPENDIX A FOR INPUT'!F389:F395)</f>
        <v>465178</v>
      </c>
      <c r="C266" s="19">
        <f>SUM('APPENDIX A FOR INPUT'!G389:G395)</f>
        <v>524872</v>
      </c>
      <c r="D266" s="19">
        <f>SUM('APPENDIX A FOR INPUT'!G389:G395)</f>
        <v>524872</v>
      </c>
      <c r="E266" s="19">
        <f>SUM('APPENDIX A FOR INPUT'!N389:N395)</f>
        <v>503724</v>
      </c>
    </row>
    <row r="267" spans="1:5">
      <c r="A267" s="18" t="s">
        <v>189</v>
      </c>
      <c r="B267" s="19">
        <f>SUM('APPENDIX A FOR INPUT'!F396:F420)</f>
        <v>358995</v>
      </c>
      <c r="C267" s="19">
        <f>SUM('APPENDIX A FOR INPUT'!G396:G420)</f>
        <v>365055</v>
      </c>
      <c r="D267" s="19">
        <f>SUM('APPENDIX A FOR INPUT'!G396:G420)</f>
        <v>365055</v>
      </c>
      <c r="E267" s="19">
        <f>SUM('APPENDIX A FOR INPUT'!N396:N420)</f>
        <v>365055</v>
      </c>
    </row>
    <row r="268" spans="1:5">
      <c r="A268" s="18" t="s">
        <v>193</v>
      </c>
      <c r="B268" s="19">
        <f>SUM('APPENDIX A FOR INPUT'!F421:F422)</f>
        <v>5000</v>
      </c>
      <c r="C268" s="19">
        <f>SUM('APPENDIX A FOR INPUT'!G421:G422)</f>
        <v>5000</v>
      </c>
      <c r="D268" s="19">
        <f>SUM('APPENDIX A FOR INPUT'!G421:G422)</f>
        <v>5000</v>
      </c>
      <c r="E268" s="19">
        <f>SUM('APPENDIX A FOR INPUT'!N421:N422)</f>
        <v>5000</v>
      </c>
    </row>
    <row r="269" spans="1:5">
      <c r="A269" s="18" t="s">
        <v>190</v>
      </c>
      <c r="B269" s="19">
        <f>SUM(B265:B268)</f>
        <v>896386</v>
      </c>
      <c r="C269" s="19">
        <f>SUM(C265:C268)</f>
        <v>965500</v>
      </c>
      <c r="D269" s="19">
        <f>SUM(D265:D268)</f>
        <v>965500</v>
      </c>
      <c r="E269" s="19">
        <f>SUM(E265:E268)</f>
        <v>942000</v>
      </c>
    </row>
    <row r="272" spans="1:5" ht="15.75">
      <c r="A272" s="14" t="s">
        <v>210</v>
      </c>
      <c r="B272" s="14" t="str">
        <f>'APPENDIX A FOR INPUT'!C426</f>
        <v>VETERANS GRAVES</v>
      </c>
      <c r="C272" s="14"/>
      <c r="D272" s="14"/>
      <c r="E272" s="14"/>
    </row>
    <row r="273" spans="1:5">
      <c r="A273" s="15" t="s">
        <v>361</v>
      </c>
      <c r="B273" s="16"/>
      <c r="C273" s="17" t="e">
        <f>'APPENDIX A FOR INPUT'!#REF!</f>
        <v>#REF!</v>
      </c>
      <c r="D273" s="16"/>
      <c r="E273" s="16"/>
    </row>
    <row r="274" spans="1:5">
      <c r="A274" s="18"/>
      <c r="B274" s="18"/>
      <c r="C274" s="18"/>
      <c r="D274" s="18"/>
      <c r="E274" s="18"/>
    </row>
    <row r="275" spans="1:5">
      <c r="A275" s="18" t="s">
        <v>189</v>
      </c>
      <c r="B275" s="19">
        <f>SUM('APPENDIX A FOR INPUT'!F427:F428)</f>
        <v>1250</v>
      </c>
      <c r="C275" s="19">
        <f>SUM('APPENDIX A FOR INPUT'!G427:G428)</f>
        <v>1250</v>
      </c>
      <c r="D275" s="19">
        <f>SUM('APPENDIX A FOR INPUT'!G427:G428)</f>
        <v>1250</v>
      </c>
      <c r="E275" s="19">
        <f>SUM('APPENDIX A FOR INPUT'!N427:N428)</f>
        <v>1250</v>
      </c>
    </row>
    <row r="276" spans="1:5">
      <c r="A276" s="18" t="s">
        <v>190</v>
      </c>
      <c r="B276" s="19">
        <f>SUM(B274:B275)</f>
        <v>1250</v>
      </c>
      <c r="C276" s="19">
        <f>SUM(C274:C275)</f>
        <v>1250</v>
      </c>
      <c r="D276" s="19">
        <f>SUM(D274:D275)</f>
        <v>1250</v>
      </c>
      <c r="E276" s="19">
        <f>SUM(E274:E275)</f>
        <v>1250</v>
      </c>
    </row>
    <row r="277" spans="1:5">
      <c r="A277" s="24"/>
      <c r="B277" s="25"/>
      <c r="C277" s="25"/>
      <c r="D277" s="25"/>
      <c r="E277" s="25"/>
    </row>
    <row r="279" spans="1:5" ht="15.75">
      <c r="A279" s="14" t="s">
        <v>210</v>
      </c>
      <c r="B279" s="14" t="str">
        <f>'APPENDIX A FOR INPUT'!C432</f>
        <v>STREET LIGHTS</v>
      </c>
      <c r="C279" s="14"/>
      <c r="D279" s="14"/>
      <c r="E279" s="14"/>
    </row>
    <row r="280" spans="1:5">
      <c r="A280" s="15" t="s">
        <v>361</v>
      </c>
      <c r="B280" s="16"/>
      <c r="C280" s="17" t="e">
        <f>'APPENDIX A FOR INPUT'!#REF!</f>
        <v>#REF!</v>
      </c>
      <c r="D280" s="16"/>
      <c r="E280" s="16"/>
    </row>
    <row r="281" spans="1:5">
      <c r="A281" s="18"/>
      <c r="B281" s="18"/>
      <c r="C281" s="18"/>
      <c r="D281" s="18"/>
      <c r="E281" s="18"/>
    </row>
    <row r="282" spans="1:5">
      <c r="A282" s="18" t="s">
        <v>189</v>
      </c>
      <c r="B282" s="19">
        <f>'APPENDIX A FOR INPUT'!F433</f>
        <v>3000</v>
      </c>
      <c r="C282" s="19">
        <f>'APPENDIX A FOR INPUT'!G433</f>
        <v>5000</v>
      </c>
      <c r="D282" s="19">
        <f>'APPENDIX A FOR INPUT'!G433</f>
        <v>5000</v>
      </c>
      <c r="E282" s="19">
        <f>'APPENDIX A FOR INPUT'!N433</f>
        <v>4000</v>
      </c>
    </row>
    <row r="283" spans="1:5">
      <c r="A283" s="18" t="s">
        <v>190</v>
      </c>
      <c r="B283" s="19">
        <f>SUM(B281:B282)</f>
        <v>3000</v>
      </c>
      <c r="C283" s="19">
        <f>SUM(C281:C282)</f>
        <v>5000</v>
      </c>
      <c r="D283" s="19">
        <f>SUM(D281:D282)</f>
        <v>5000</v>
      </c>
      <c r="E283" s="19">
        <f>SUM(E281:E282)</f>
        <v>4000</v>
      </c>
    </row>
    <row r="284" spans="1:5">
      <c r="A284" s="24"/>
      <c r="B284" s="25"/>
      <c r="C284" s="25"/>
      <c r="D284" s="25"/>
      <c r="E284" s="25"/>
    </row>
    <row r="285" spans="1:5" hidden="1"/>
    <row r="286" spans="1:5" ht="15.75" hidden="1">
      <c r="A286" s="14" t="str">
        <f>'[1]brd of health'!A1</f>
        <v>DEPARTMENT NAME</v>
      </c>
      <c r="B286" s="14" t="str">
        <f>'[1]brd of health'!C1</f>
        <v>BOARD OF HEALTH 5510</v>
      </c>
      <c r="C286" s="14"/>
      <c r="D286" s="14"/>
      <c r="E286" s="14"/>
    </row>
    <row r="287" spans="1:5" hidden="1"/>
    <row r="288" spans="1:5" hidden="1">
      <c r="A288" s="15"/>
      <c r="B288" s="16" t="e">
        <f>'APPENDIX A FOR INPUT'!#REF!</f>
        <v>#REF!</v>
      </c>
      <c r="C288" s="16" t="e">
        <f>'APPENDIX A FOR INPUT'!#REF!</f>
        <v>#REF!</v>
      </c>
      <c r="D288" s="16" t="e">
        <f>'APPENDIX A FOR INPUT'!#REF!</f>
        <v>#REF!</v>
      </c>
      <c r="E288" s="16" t="e">
        <f>'APPENDIX A FOR INPUT'!#REF!</f>
        <v>#REF!</v>
      </c>
    </row>
    <row r="289" spans="1:5" hidden="1">
      <c r="A289" s="15"/>
      <c r="B289" s="16" t="s">
        <v>215</v>
      </c>
      <c r="C289" s="16" t="s">
        <v>215</v>
      </c>
      <c r="D289" s="16" t="s">
        <v>215</v>
      </c>
      <c r="E289" s="16" t="s">
        <v>215</v>
      </c>
    </row>
    <row r="290" spans="1:5" hidden="1">
      <c r="A290" s="15" t="str">
        <f>'[1]brd of health'!B5</f>
        <v>ACCOUNT NAME</v>
      </c>
      <c r="B290" s="16" t="s">
        <v>184</v>
      </c>
      <c r="C290" s="16" t="s">
        <v>184</v>
      </c>
      <c r="D290" s="16" t="s">
        <v>184</v>
      </c>
      <c r="E290" s="16" t="s">
        <v>216</v>
      </c>
    </row>
    <row r="291" spans="1:5" hidden="1">
      <c r="A291" s="18"/>
      <c r="B291" s="18"/>
      <c r="C291" s="18"/>
      <c r="D291" s="18"/>
      <c r="E291" s="18"/>
    </row>
    <row r="292" spans="1:5" hidden="1">
      <c r="A292" s="18" t="s">
        <v>192</v>
      </c>
      <c r="B292" s="19" t="e">
        <f>SUM('APPENDIX A FOR INPUT'!#REF!)</f>
        <v>#REF!</v>
      </c>
      <c r="C292" s="19" t="e">
        <f>SUM('APPENDIX A FOR INPUT'!#REF!)</f>
        <v>#REF!</v>
      </c>
      <c r="D292" s="19" t="e">
        <f>SUM('APPENDIX A FOR INPUT'!#REF!)</f>
        <v>#REF!</v>
      </c>
      <c r="E292" s="19" t="e">
        <f>SUM('APPENDIX A FOR INPUT'!#REF!)</f>
        <v>#REF!</v>
      </c>
    </row>
    <row r="293" spans="1:5" hidden="1">
      <c r="A293" s="18" t="s">
        <v>189</v>
      </c>
      <c r="B293" s="19" t="e">
        <f>SUM('APPENDIX A FOR INPUT'!#REF!)</f>
        <v>#REF!</v>
      </c>
      <c r="C293" s="19" t="e">
        <f>SUM('APPENDIX A FOR INPUT'!#REF!)</f>
        <v>#REF!</v>
      </c>
      <c r="D293" s="19" t="e">
        <f>SUM('APPENDIX A FOR INPUT'!#REF!)</f>
        <v>#REF!</v>
      </c>
      <c r="E293" s="19" t="e">
        <f>SUM('APPENDIX A FOR INPUT'!#REF!)</f>
        <v>#REF!</v>
      </c>
    </row>
    <row r="294" spans="1:5" hidden="1">
      <c r="A294" s="18" t="s">
        <v>190</v>
      </c>
      <c r="B294" s="19" t="e">
        <f>SUM(B292:B293)</f>
        <v>#REF!</v>
      </c>
      <c r="C294" s="19" t="e">
        <f>SUM(C292:C293)</f>
        <v>#REF!</v>
      </c>
      <c r="D294" s="19" t="e">
        <f>SUM(D292:D293)</f>
        <v>#REF!</v>
      </c>
      <c r="E294" s="19" t="e">
        <f>SUM(E292:E293)</f>
        <v>#REF!</v>
      </c>
    </row>
    <row r="295" spans="1:5" hidden="1"/>
    <row r="296" spans="1:5" hidden="1"/>
    <row r="298" spans="1:5" ht="15.75">
      <c r="A298" s="14" t="s">
        <v>210</v>
      </c>
      <c r="B298" s="14" t="str">
        <f>'APPENDIX A FOR INPUT'!C437</f>
        <v>CEMETERY</v>
      </c>
      <c r="C298" s="14"/>
      <c r="D298" s="14"/>
      <c r="E298" s="14"/>
    </row>
    <row r="299" spans="1:5">
      <c r="A299" s="15" t="s">
        <v>361</v>
      </c>
      <c r="B299" s="16"/>
      <c r="C299" s="17" t="e">
        <f>'APPENDIX A FOR INPUT'!#REF!</f>
        <v>#REF!</v>
      </c>
      <c r="D299" s="16"/>
      <c r="E299" s="16"/>
    </row>
    <row r="300" spans="1:5">
      <c r="A300" s="18"/>
      <c r="B300" s="18"/>
      <c r="C300" s="18"/>
      <c r="D300" s="18"/>
      <c r="E300" s="18"/>
    </row>
    <row r="301" spans="1:5">
      <c r="A301" s="18" t="s">
        <v>192</v>
      </c>
      <c r="B301" s="19">
        <f>'APPENDIX A FOR INPUT'!F438</f>
        <v>366</v>
      </c>
      <c r="C301" s="19">
        <f>'APPENDIX A FOR INPUT'!G438</f>
        <v>366</v>
      </c>
      <c r="D301" s="19">
        <f>'APPENDIX A FOR INPUT'!G438</f>
        <v>366</v>
      </c>
      <c r="E301" s="19">
        <f>'APPENDIX A FOR INPUT'!N438</f>
        <v>371</v>
      </c>
    </row>
    <row r="302" spans="1:5">
      <c r="A302" s="18" t="s">
        <v>189</v>
      </c>
      <c r="B302" s="19">
        <f>SUM('APPENDIX A FOR INPUT'!F439:F443)</f>
        <v>7500</v>
      </c>
      <c r="C302" s="19">
        <f>SUM('APPENDIX A FOR INPUT'!G439:G443)</f>
        <v>7500</v>
      </c>
      <c r="D302" s="19">
        <f>SUM('APPENDIX A FOR INPUT'!G439:G443)</f>
        <v>7500</v>
      </c>
      <c r="E302" s="19">
        <f>SUM('APPENDIX A FOR INPUT'!N439:N443)</f>
        <v>7500</v>
      </c>
    </row>
    <row r="303" spans="1:5">
      <c r="A303" s="18" t="s">
        <v>190</v>
      </c>
      <c r="B303" s="19">
        <f>SUM(B301:B302)</f>
        <v>7866</v>
      </c>
      <c r="C303" s="19">
        <f>SUM(C301:C302)</f>
        <v>7866</v>
      </c>
      <c r="D303" s="19">
        <f>SUM(D301:D302)</f>
        <v>7866</v>
      </c>
      <c r="E303" s="19">
        <f>SUM(E301:E302)</f>
        <v>7871</v>
      </c>
    </row>
    <row r="306" spans="1:5" ht="15.75">
      <c r="A306" s="14" t="s">
        <v>210</v>
      </c>
      <c r="B306" s="14" t="str">
        <f>'APPENDIX A FOR INPUT'!C447</f>
        <v>HEALTH DEPARTMENT</v>
      </c>
      <c r="C306" s="14"/>
      <c r="D306" s="14"/>
      <c r="E306" s="14"/>
    </row>
    <row r="307" spans="1:5">
      <c r="A307" s="15" t="s">
        <v>361</v>
      </c>
      <c r="B307" s="16"/>
      <c r="C307" s="17" t="e">
        <f>'APPENDIX A FOR INPUT'!#REF!</f>
        <v>#REF!</v>
      </c>
      <c r="D307" s="16"/>
      <c r="E307" s="16"/>
    </row>
    <row r="308" spans="1:5">
      <c r="A308" s="18"/>
      <c r="B308" s="18"/>
      <c r="C308" s="18"/>
      <c r="D308" s="18"/>
      <c r="E308" s="18"/>
    </row>
    <row r="309" spans="1:5">
      <c r="A309" s="18" t="s">
        <v>330</v>
      </c>
      <c r="B309" s="19">
        <f>SUM('APPENDIX A FOR INPUT'!F448:F448)</f>
        <v>2258</v>
      </c>
      <c r="C309" s="19">
        <f>SUM('APPENDIX A FOR INPUT'!G448:G448)</f>
        <v>2258</v>
      </c>
      <c r="D309" s="19">
        <f>SUM('APPENDIX A FOR INPUT'!G448:G448)</f>
        <v>2258</v>
      </c>
      <c r="E309" s="19">
        <f>SUM('APPENDIX A FOR INPUT'!N448:N448)</f>
        <v>2292</v>
      </c>
    </row>
    <row r="310" spans="1:5">
      <c r="A310" s="18" t="s">
        <v>193</v>
      </c>
      <c r="B310" s="19">
        <f>'APPENDIX A FOR INPUT'!F449</f>
        <v>0</v>
      </c>
      <c r="C310" s="19">
        <f>'APPENDIX A FOR INPUT'!G449</f>
        <v>0</v>
      </c>
      <c r="D310" s="19">
        <f>'APPENDIX A FOR INPUT'!G449</f>
        <v>0</v>
      </c>
      <c r="E310" s="19">
        <f>'APPENDIX A FOR INPUT'!N449</f>
        <v>0</v>
      </c>
    </row>
    <row r="311" spans="1:5">
      <c r="A311" s="18" t="s">
        <v>190</v>
      </c>
      <c r="B311" s="19">
        <f>SUM(B309:B310)</f>
        <v>2258</v>
      </c>
      <c r="C311" s="19">
        <f>SUM(C309:C310)</f>
        <v>2258</v>
      </c>
      <c r="D311" s="19">
        <f>SUM(D309:D310)</f>
        <v>2258</v>
      </c>
      <c r="E311" s="19">
        <f>SUM(E309:E310)</f>
        <v>2292</v>
      </c>
    </row>
    <row r="314" spans="1:5" ht="15.75">
      <c r="A314" s="14" t="s">
        <v>210</v>
      </c>
      <c r="B314" s="14" t="str">
        <f>'APPENDIX A FOR INPUT'!C453</f>
        <v>COUNCIL ON  AGING</v>
      </c>
      <c r="C314" s="14"/>
      <c r="D314" s="14"/>
      <c r="E314" s="14"/>
    </row>
    <row r="315" spans="1:5">
      <c r="A315" s="15" t="s">
        <v>361</v>
      </c>
      <c r="B315" s="16"/>
      <c r="C315" s="17" t="e">
        <f>'APPENDIX A FOR INPUT'!#REF!</f>
        <v>#REF!</v>
      </c>
      <c r="D315" s="16"/>
      <c r="E315" s="16"/>
    </row>
    <row r="316" spans="1:5">
      <c r="A316" s="18"/>
      <c r="B316" s="18"/>
      <c r="C316" s="18"/>
      <c r="D316" s="18"/>
      <c r="E316" s="18"/>
    </row>
    <row r="317" spans="1:5">
      <c r="A317" s="18" t="s">
        <v>192</v>
      </c>
      <c r="B317" s="19">
        <f>SUM('APPENDIX A FOR INPUT'!F454:F454)</f>
        <v>26000</v>
      </c>
      <c r="C317" s="19">
        <f>SUM('APPENDIX A FOR INPUT'!G454:G454)</f>
        <v>26000</v>
      </c>
      <c r="D317" s="19">
        <f>SUM('APPENDIX A FOR INPUT'!G454:G454)</f>
        <v>26000</v>
      </c>
      <c r="E317" s="19">
        <f>SUM('APPENDIX A FOR INPUT'!N454:N454)</f>
        <v>26000</v>
      </c>
    </row>
    <row r="318" spans="1:5">
      <c r="A318" s="18" t="s">
        <v>189</v>
      </c>
      <c r="B318" s="19">
        <f>SUM('APPENDIX A FOR INPUT'!F455:F463)</f>
        <v>9190</v>
      </c>
      <c r="C318" s="19">
        <f>SUM('APPENDIX A FOR INPUT'!G455:G463)</f>
        <v>10090</v>
      </c>
      <c r="D318" s="19">
        <f>SUM('APPENDIX A FOR INPUT'!G455:G463)</f>
        <v>10090</v>
      </c>
      <c r="E318" s="19">
        <f>SUM('APPENDIX A FOR INPUT'!N455:N463)</f>
        <v>9715</v>
      </c>
    </row>
    <row r="319" spans="1:5">
      <c r="A319" s="18" t="s">
        <v>193</v>
      </c>
      <c r="B319" s="19">
        <f>'APPENDIX A FOR INPUT'!F464</f>
        <v>0</v>
      </c>
      <c r="C319" s="19">
        <f>'APPENDIX A FOR INPUT'!G464</f>
        <v>0</v>
      </c>
      <c r="D319" s="19">
        <f>'APPENDIX A FOR INPUT'!G464</f>
        <v>0</v>
      </c>
      <c r="E319" s="19">
        <f>'APPENDIX A FOR INPUT'!N464</f>
        <v>0</v>
      </c>
    </row>
    <row r="320" spans="1:5">
      <c r="A320" s="18" t="s">
        <v>190</v>
      </c>
      <c r="B320" s="19">
        <f>SUM(B317:B319)</f>
        <v>35190</v>
      </c>
      <c r="C320" s="19">
        <f>SUM(C317:C318)</f>
        <v>36090</v>
      </c>
      <c r="D320" s="19">
        <f>SUM(D317:D319)</f>
        <v>36090</v>
      </c>
      <c r="E320" s="19">
        <f>SUM(E317:E319)</f>
        <v>35715</v>
      </c>
    </row>
    <row r="323" spans="1:5" ht="15.75">
      <c r="A323" s="14" t="s">
        <v>210</v>
      </c>
      <c r="B323" s="14" t="str">
        <f>'APPENDIX A FOR INPUT'!C468</f>
        <v>VETERANS DEPARTMENT</v>
      </c>
      <c r="C323" s="14"/>
      <c r="D323" s="14"/>
      <c r="E323" s="14"/>
    </row>
    <row r="324" spans="1:5">
      <c r="A324" s="15" t="s">
        <v>361</v>
      </c>
      <c r="B324" s="16"/>
      <c r="C324" s="17" t="e">
        <f>'APPENDIX A FOR INPUT'!#REF!</f>
        <v>#REF!</v>
      </c>
      <c r="D324" s="16"/>
      <c r="E324" s="16"/>
    </row>
    <row r="325" spans="1:5">
      <c r="A325" s="18"/>
      <c r="B325" s="18"/>
      <c r="C325" s="18"/>
      <c r="D325" s="18"/>
      <c r="E325" s="18"/>
    </row>
    <row r="326" spans="1:5">
      <c r="A326" s="18" t="s">
        <v>192</v>
      </c>
      <c r="B326" s="19">
        <f>'APPENDIX A FOR INPUT'!F469</f>
        <v>8361</v>
      </c>
      <c r="C326" s="19">
        <f>'APPENDIX A FOR INPUT'!G469</f>
        <v>8487</v>
      </c>
      <c r="D326" s="19">
        <f>'APPENDIX A FOR INPUT'!G469</f>
        <v>8487</v>
      </c>
      <c r="E326" s="19">
        <f>'APPENDIX A FOR INPUT'!N469</f>
        <v>8487</v>
      </c>
    </row>
    <row r="327" spans="1:5">
      <c r="A327" s="18" t="s">
        <v>189</v>
      </c>
      <c r="B327" s="19">
        <f>SUM('APPENDIX A FOR INPUT'!F470:F473)</f>
        <v>4500</v>
      </c>
      <c r="C327" s="19">
        <f>SUM('APPENDIX A FOR INPUT'!G470:G473)</f>
        <v>4500</v>
      </c>
      <c r="D327" s="19">
        <f>SUM('APPENDIX A FOR INPUT'!G470:G473)</f>
        <v>4500</v>
      </c>
      <c r="E327" s="19">
        <f>SUM('APPENDIX A FOR INPUT'!N470:N473)</f>
        <v>4500</v>
      </c>
    </row>
    <row r="328" spans="1:5">
      <c r="A328" s="18" t="s">
        <v>194</v>
      </c>
      <c r="B328" s="19">
        <f>'APPENDIX A FOR INPUT'!F474</f>
        <v>40000</v>
      </c>
      <c r="C328" s="19">
        <f>'APPENDIX A FOR INPUT'!G474</f>
        <v>40000</v>
      </c>
      <c r="D328" s="19">
        <f>'APPENDIX A FOR INPUT'!G474</f>
        <v>40000</v>
      </c>
      <c r="E328" s="19">
        <f>'APPENDIX A FOR INPUT'!N474</f>
        <v>40000</v>
      </c>
    </row>
    <row r="329" spans="1:5">
      <c r="A329" s="18" t="s">
        <v>190</v>
      </c>
      <c r="B329" s="19">
        <f>SUM(B326:B328)</f>
        <v>52861</v>
      </c>
      <c r="C329" s="19">
        <f>SUM(C326:C328)</f>
        <v>52987</v>
      </c>
      <c r="D329" s="19">
        <f>SUM(D326:D328)</f>
        <v>52987</v>
      </c>
      <c r="E329" s="19">
        <f>SUM(E326:E328)</f>
        <v>52987</v>
      </c>
    </row>
    <row r="332" spans="1:5" ht="15.75">
      <c r="A332" s="14" t="s">
        <v>210</v>
      </c>
      <c r="B332" s="14" t="str">
        <f>'APPENDIX A FOR INPUT'!C478</f>
        <v>LIBRARY DEPARTMENT</v>
      </c>
      <c r="C332" s="14"/>
      <c r="D332" s="14"/>
      <c r="E332" s="14"/>
    </row>
    <row r="333" spans="1:5">
      <c r="A333" s="15" t="s">
        <v>361</v>
      </c>
      <c r="B333" s="16"/>
      <c r="C333" s="17" t="e">
        <f>'APPENDIX A FOR INPUT'!#REF!</f>
        <v>#REF!</v>
      </c>
      <c r="D333" s="16"/>
      <c r="E333" s="16"/>
    </row>
    <row r="334" spans="1:5">
      <c r="A334" s="18"/>
      <c r="B334" s="18"/>
      <c r="C334" s="18"/>
      <c r="D334" s="18"/>
      <c r="E334" s="18"/>
    </row>
    <row r="335" spans="1:5">
      <c r="A335" s="18" t="s">
        <v>192</v>
      </c>
      <c r="B335" s="19">
        <f>SUM('APPENDIX A FOR INPUT'!F479:F484)</f>
        <v>113647</v>
      </c>
      <c r="C335" s="19">
        <f>SUM('APPENDIX A FOR INPUT'!G479:G484)</f>
        <v>117579</v>
      </c>
      <c r="D335" s="19">
        <f>SUM('APPENDIX A FOR INPUT'!G479:G484)</f>
        <v>117579</v>
      </c>
      <c r="E335" s="19">
        <f>SUM('APPENDIX A FOR INPUT'!N479:N484)</f>
        <v>116202</v>
      </c>
    </row>
    <row r="336" spans="1:5">
      <c r="A336" s="18" t="s">
        <v>189</v>
      </c>
      <c r="B336" s="19">
        <f>SUM('APPENDIX A FOR INPUT'!F485:F498)</f>
        <v>38165</v>
      </c>
      <c r="C336" s="19">
        <f>SUM('APPENDIX A FOR INPUT'!G485:G497)</f>
        <v>37702</v>
      </c>
      <c r="D336" s="19">
        <f>SUM('APPENDIX A FOR INPUT'!G485:G498)</f>
        <v>39555</v>
      </c>
      <c r="E336" s="19">
        <f>SUM('APPENDIX A FOR INPUT'!N485:N499)</f>
        <v>37733</v>
      </c>
    </row>
    <row r="337" spans="1:5">
      <c r="A337" s="18" t="s">
        <v>193</v>
      </c>
      <c r="B337" s="19">
        <f>'APPENDIX A FOR INPUT'!F499</f>
        <v>0</v>
      </c>
      <c r="C337" s="19">
        <f>'APPENDIX A FOR INPUT'!G499</f>
        <v>0</v>
      </c>
      <c r="D337" s="19">
        <f>'APPENDIX A FOR INPUT'!G499</f>
        <v>0</v>
      </c>
      <c r="E337" s="19">
        <f>'APPENDIX A FOR INPUT'!N499</f>
        <v>0</v>
      </c>
    </row>
    <row r="338" spans="1:5">
      <c r="A338" s="18" t="s">
        <v>190</v>
      </c>
      <c r="B338" s="19">
        <f>SUM(B335:B337)</f>
        <v>151812</v>
      </c>
      <c r="C338" s="19">
        <f>SUM(C335:C337)</f>
        <v>155281</v>
      </c>
      <c r="D338" s="19">
        <f>SUM(D335:D337)</f>
        <v>157134</v>
      </c>
      <c r="E338" s="19">
        <f>SUM(E335:E337)</f>
        <v>153935</v>
      </c>
    </row>
    <row r="340" spans="1:5" hidden="1"/>
    <row r="341" spans="1:5" ht="15.75" hidden="1">
      <c r="A341" s="14" t="str">
        <f>'[1]historical comm'!A1</f>
        <v>DEPARTMENT NAME</v>
      </c>
      <c r="B341" s="14" t="str">
        <f>'[1]historical comm'!C1</f>
        <v>HISTORICAL COMMISSION 6691</v>
      </c>
      <c r="C341" s="14"/>
      <c r="D341" s="14"/>
      <c r="E341" s="14"/>
    </row>
    <row r="342" spans="1:5" hidden="1"/>
    <row r="343" spans="1:5" hidden="1">
      <c r="A343" s="15"/>
      <c r="B343" s="16" t="e">
        <f>'APPENDIX A FOR INPUT'!#REF!</f>
        <v>#REF!</v>
      </c>
      <c r="C343" s="16" t="e">
        <f>'APPENDIX A FOR INPUT'!#REF!</f>
        <v>#REF!</v>
      </c>
      <c r="D343" s="16" t="e">
        <f>'APPENDIX A FOR INPUT'!#REF!</f>
        <v>#REF!</v>
      </c>
      <c r="E343" s="16" t="e">
        <f>'APPENDIX A FOR INPUT'!#REF!</f>
        <v>#REF!</v>
      </c>
    </row>
    <row r="344" spans="1:5" hidden="1">
      <c r="A344" s="15"/>
      <c r="B344" s="16" t="s">
        <v>215</v>
      </c>
      <c r="C344" s="16" t="s">
        <v>215</v>
      </c>
      <c r="D344" s="16" t="s">
        <v>215</v>
      </c>
      <c r="E344" s="16" t="s">
        <v>215</v>
      </c>
    </row>
    <row r="345" spans="1:5" hidden="1">
      <c r="A345" s="15" t="str">
        <f>'[1]historical comm'!B5</f>
        <v>ACCOUNT NAME</v>
      </c>
      <c r="B345" s="16" t="s">
        <v>184</v>
      </c>
      <c r="C345" s="16" t="s">
        <v>184</v>
      </c>
      <c r="D345" s="16" t="s">
        <v>184</v>
      </c>
      <c r="E345" s="16" t="s">
        <v>216</v>
      </c>
    </row>
    <row r="346" spans="1:5" hidden="1">
      <c r="A346" s="18"/>
      <c r="B346" s="18"/>
      <c r="C346" s="18"/>
      <c r="D346" s="18"/>
      <c r="E346" s="18"/>
    </row>
    <row r="347" spans="1:5" hidden="1">
      <c r="A347" s="18" t="s">
        <v>189</v>
      </c>
      <c r="B347" s="19" t="e">
        <f>SUM('APPENDIX A FOR INPUT'!#REF!)</f>
        <v>#REF!</v>
      </c>
      <c r="C347" s="19" t="e">
        <f>SUM('APPENDIX A FOR INPUT'!#REF!)</f>
        <v>#REF!</v>
      </c>
      <c r="D347" s="19" t="e">
        <f>SUM('APPENDIX A FOR INPUT'!#REF!)</f>
        <v>#REF!</v>
      </c>
      <c r="E347" s="19" t="e">
        <f>SUM('APPENDIX A FOR INPUT'!#REF!)</f>
        <v>#REF!</v>
      </c>
    </row>
    <row r="348" spans="1:5" hidden="1">
      <c r="A348" s="18" t="s">
        <v>190</v>
      </c>
      <c r="B348" s="19" t="e">
        <f>SUM(B347:B347)</f>
        <v>#REF!</v>
      </c>
      <c r="C348" s="19" t="e">
        <f>SUM(C347:C347)</f>
        <v>#REF!</v>
      </c>
      <c r="D348" s="19" t="e">
        <f>SUM(D347:D347)</f>
        <v>#REF!</v>
      </c>
      <c r="E348" s="19" t="e">
        <f>SUM(E347:E347)</f>
        <v>#REF!</v>
      </c>
    </row>
    <row r="349" spans="1:5" hidden="1"/>
    <row r="351" spans="1:5" ht="15.75">
      <c r="A351" s="14" t="str">
        <f>[1]celebrations!A1</f>
        <v>DEPARTMENT NAME</v>
      </c>
      <c r="B351" s="14" t="str">
        <f>[1]celebrations!C1</f>
        <v>CELEBRATIONS 6692</v>
      </c>
      <c r="C351" s="14"/>
      <c r="D351" s="14"/>
      <c r="E351" s="14"/>
    </row>
    <row r="353" spans="1:5" hidden="1">
      <c r="A353" s="15"/>
      <c r="B353" s="16" t="e">
        <f>'APPENDIX A FOR INPUT'!#REF!</f>
        <v>#REF!</v>
      </c>
      <c r="C353" s="16" t="e">
        <f>'APPENDIX A FOR INPUT'!#REF!</f>
        <v>#REF!</v>
      </c>
      <c r="D353" s="16" t="e">
        <f>'APPENDIX A FOR INPUT'!#REF!</f>
        <v>#REF!</v>
      </c>
      <c r="E353" s="16" t="e">
        <f>'APPENDIX A FOR INPUT'!#REF!</f>
        <v>#REF!</v>
      </c>
    </row>
    <row r="354" spans="1:5">
      <c r="A354" s="15"/>
      <c r="B354" s="16" t="s">
        <v>215</v>
      </c>
      <c r="C354" s="16" t="s">
        <v>215</v>
      </c>
      <c r="D354" s="16" t="s">
        <v>215</v>
      </c>
      <c r="E354" s="16" t="s">
        <v>215</v>
      </c>
    </row>
    <row r="355" spans="1:5">
      <c r="A355" s="15" t="str">
        <f>[1]celebrations!B5</f>
        <v>ACCOUNT NAME</v>
      </c>
      <c r="B355" s="16" t="s">
        <v>184</v>
      </c>
      <c r="C355" s="16" t="s">
        <v>184</v>
      </c>
      <c r="D355" s="16" t="s">
        <v>184</v>
      </c>
      <c r="E355" s="16" t="s">
        <v>216</v>
      </c>
    </row>
    <row r="356" spans="1:5">
      <c r="A356" s="18"/>
      <c r="B356" s="18"/>
      <c r="C356" s="18"/>
      <c r="D356" s="18"/>
      <c r="E356" s="18"/>
    </row>
    <row r="357" spans="1:5" hidden="1">
      <c r="A357" s="18" t="s">
        <v>192</v>
      </c>
      <c r="B357" s="19" t="e">
        <f>SUM('APPENDIX A FOR INPUT'!#REF!)</f>
        <v>#REF!</v>
      </c>
      <c r="C357" s="19" t="e">
        <f>SUM('APPENDIX A FOR INPUT'!#REF!)</f>
        <v>#REF!</v>
      </c>
      <c r="D357" s="19" t="e">
        <f>SUM('APPENDIX A FOR INPUT'!#REF!)</f>
        <v>#REF!</v>
      </c>
      <c r="E357" s="19" t="e">
        <f>SUM('APPENDIX A FOR INPUT'!#REF!)</f>
        <v>#REF!</v>
      </c>
    </row>
    <row r="358" spans="1:5">
      <c r="A358" s="18" t="s">
        <v>189</v>
      </c>
      <c r="B358" s="19">
        <f>SUM('APPENDIX A FOR INPUT'!F518)</f>
        <v>1000</v>
      </c>
      <c r="C358" s="19">
        <f>SUM('APPENDIX A FOR INPUT'!G518)</f>
        <v>1000</v>
      </c>
      <c r="D358" s="19">
        <f>SUM('APPENDIX A FOR INPUT'!G518)</f>
        <v>1000</v>
      </c>
      <c r="E358" s="19">
        <f>SUM('APPENDIX A FOR INPUT'!N518)</f>
        <v>1000</v>
      </c>
    </row>
    <row r="359" spans="1:5">
      <c r="A359" s="18" t="s">
        <v>190</v>
      </c>
      <c r="B359" s="19">
        <f>SUM(B358)</f>
        <v>1000</v>
      </c>
      <c r="C359" s="19" t="e">
        <f>SUM(C357:C358)</f>
        <v>#REF!</v>
      </c>
      <c r="D359" s="19">
        <f>SUM(D358)</f>
        <v>1000</v>
      </c>
      <c r="E359" s="19">
        <f>SUM(E358)</f>
        <v>1000</v>
      </c>
    </row>
    <row r="362" spans="1:5" ht="15.75">
      <c r="A362" s="14" t="s">
        <v>210</v>
      </c>
      <c r="B362" s="14" t="str">
        <f>'APPENDIX A FOR INPUT'!C502</f>
        <v>HISTORICAL COMMISSION</v>
      </c>
      <c r="C362" s="14"/>
      <c r="D362" s="14"/>
      <c r="E362" s="14"/>
    </row>
    <row r="363" spans="1:5">
      <c r="A363" s="15" t="s">
        <v>361</v>
      </c>
      <c r="B363" s="16"/>
      <c r="C363" s="17" t="e">
        <f>'APPENDIX A FOR INPUT'!#REF!</f>
        <v>#REF!</v>
      </c>
      <c r="D363" s="16"/>
      <c r="E363" s="16"/>
    </row>
    <row r="364" spans="1:5">
      <c r="A364" s="18"/>
      <c r="B364" s="18"/>
      <c r="C364" s="18"/>
      <c r="D364" s="18"/>
      <c r="E364" s="18"/>
    </row>
    <row r="365" spans="1:5">
      <c r="A365" s="18" t="s">
        <v>189</v>
      </c>
      <c r="B365" s="19">
        <f>SUM('APPENDIX A FOR INPUT'!F503:F510)</f>
        <v>100</v>
      </c>
      <c r="C365" s="19">
        <f>SUM('APPENDIX A FOR INPUT'!G503:G510)</f>
        <v>100</v>
      </c>
      <c r="D365" s="19">
        <f>SUM('APPENDIX A FOR INPUT'!G503:G510)</f>
        <v>100</v>
      </c>
      <c r="E365" s="19">
        <f>SUM('APPENDIX A FOR INPUT'!N503:N510)</f>
        <v>100</v>
      </c>
    </row>
    <row r="366" spans="1:5">
      <c r="A366" s="18" t="s">
        <v>190</v>
      </c>
      <c r="B366" s="19">
        <f>SUM(B365:B365)</f>
        <v>100</v>
      </c>
      <c r="C366" s="19">
        <f>SUM(C365:C365)</f>
        <v>100</v>
      </c>
      <c r="D366" s="19">
        <f>SUM(D365:D365)</f>
        <v>100</v>
      </c>
      <c r="E366" s="19">
        <f>SUM(E365:E365)</f>
        <v>100</v>
      </c>
    </row>
    <row r="368" spans="1:5" hidden="1"/>
    <row r="369" spans="1:5" ht="15.75" hidden="1">
      <c r="A369" s="14" t="str">
        <f>[1]pensions!A1</f>
        <v>DEPARTMENT NAME</v>
      </c>
      <c r="B369" s="14" t="str">
        <f>[1]pensions!C1</f>
        <v>PENSIONS 1911</v>
      </c>
      <c r="C369" s="14"/>
      <c r="D369" s="14"/>
      <c r="E369" s="14"/>
    </row>
    <row r="370" spans="1:5" hidden="1"/>
    <row r="371" spans="1:5" hidden="1">
      <c r="A371" s="15"/>
      <c r="B371" s="16" t="e">
        <f>'APPENDIX A FOR INPUT'!#REF!</f>
        <v>#REF!</v>
      </c>
      <c r="C371" s="16" t="e">
        <f>'APPENDIX A FOR INPUT'!#REF!</f>
        <v>#REF!</v>
      </c>
      <c r="D371" s="16" t="e">
        <f>'APPENDIX A FOR INPUT'!#REF!</f>
        <v>#REF!</v>
      </c>
      <c r="E371" s="16" t="e">
        <f>'APPENDIX A FOR INPUT'!#REF!</f>
        <v>#REF!</v>
      </c>
    </row>
    <row r="372" spans="1:5" hidden="1">
      <c r="A372" s="15"/>
      <c r="B372" s="16" t="s">
        <v>215</v>
      </c>
      <c r="C372" s="16" t="s">
        <v>215</v>
      </c>
      <c r="D372" s="16" t="s">
        <v>215</v>
      </c>
      <c r="E372" s="16" t="s">
        <v>215</v>
      </c>
    </row>
    <row r="373" spans="1:5" hidden="1">
      <c r="A373" s="15" t="str">
        <f>[1]pensions!B5</f>
        <v>ACCOUNT NAME</v>
      </c>
      <c r="B373" s="16" t="s">
        <v>184</v>
      </c>
      <c r="C373" s="16" t="s">
        <v>184</v>
      </c>
      <c r="D373" s="16" t="s">
        <v>184</v>
      </c>
      <c r="E373" s="16" t="s">
        <v>216</v>
      </c>
    </row>
    <row r="374" spans="1:5" hidden="1">
      <c r="A374" s="18"/>
      <c r="B374" s="18"/>
      <c r="C374" s="18"/>
      <c r="D374" s="18"/>
      <c r="E374" s="18"/>
    </row>
    <row r="375" spans="1:5" hidden="1">
      <c r="A375" s="18" t="s">
        <v>189</v>
      </c>
      <c r="B375" s="19" t="e">
        <f>SUM('APPENDIX A FOR INPUT'!#REF!)</f>
        <v>#REF!</v>
      </c>
      <c r="C375" s="19" t="e">
        <f>SUM('APPENDIX A FOR INPUT'!#REF!)</f>
        <v>#REF!</v>
      </c>
      <c r="D375" s="19" t="e">
        <f>SUM('APPENDIX A FOR INPUT'!#REF!)</f>
        <v>#REF!</v>
      </c>
      <c r="E375" s="19" t="e">
        <f>SUM('APPENDIX A FOR INPUT'!#REF!)</f>
        <v>#REF!</v>
      </c>
    </row>
    <row r="376" spans="1:5" hidden="1">
      <c r="A376" s="18" t="s">
        <v>190</v>
      </c>
      <c r="B376" s="19" t="e">
        <f>SUM(B375:B375)</f>
        <v>#REF!</v>
      </c>
      <c r="C376" s="19" t="e">
        <f>SUM(C375:C375)</f>
        <v>#REF!</v>
      </c>
      <c r="D376" s="19" t="e">
        <f>SUM(D375:D375)</f>
        <v>#REF!</v>
      </c>
      <c r="E376" s="19" t="e">
        <f>SUM(E375:E375)</f>
        <v>#REF!</v>
      </c>
    </row>
    <row r="377" spans="1:5" hidden="1"/>
    <row r="379" spans="1:5" ht="15.75">
      <c r="A379" s="14" t="s">
        <v>210</v>
      </c>
      <c r="B379" s="14" t="str">
        <f>'APPENDIX A FOR INPUT'!C362</f>
        <v>MISCELLANEOUS</v>
      </c>
      <c r="C379" s="14"/>
      <c r="D379" s="14"/>
      <c r="E379" s="14"/>
    </row>
    <row r="380" spans="1:5">
      <c r="A380" s="15" t="s">
        <v>361</v>
      </c>
      <c r="B380" s="16"/>
      <c r="C380" s="17" t="e">
        <f>'APPENDIX A FOR INPUT'!#REF!</f>
        <v>#REF!</v>
      </c>
      <c r="D380" s="16"/>
      <c r="E380" s="16"/>
    </row>
    <row r="381" spans="1:5">
      <c r="A381" s="18"/>
      <c r="B381" s="18"/>
      <c r="C381" s="18"/>
      <c r="D381" s="18"/>
      <c r="E381" s="18"/>
    </row>
    <row r="382" spans="1:5">
      <c r="A382" s="18" t="s">
        <v>329</v>
      </c>
      <c r="B382" s="19">
        <f>'APPENDIX A FOR INPUT'!F363</f>
        <v>100000</v>
      </c>
      <c r="C382" s="19">
        <f>'APPENDIX A FOR INPUT'!G363</f>
        <v>100000</v>
      </c>
      <c r="D382" s="19">
        <f>'APPENDIX A FOR INPUT'!G363</f>
        <v>100000</v>
      </c>
      <c r="E382" s="19">
        <f>'APPENDIX A FOR INPUT'!N363</f>
        <v>100000</v>
      </c>
    </row>
    <row r="383" spans="1:5">
      <c r="A383" s="110" t="s">
        <v>317</v>
      </c>
      <c r="B383" s="19">
        <f>'APPENDIX A FOR INPUT'!F364</f>
        <v>1231</v>
      </c>
      <c r="C383" s="19">
        <f>'APPENDIX A FOR INPUT'!G364</f>
        <v>1231</v>
      </c>
      <c r="D383" s="19">
        <f>'APPENDIX A FOR INPUT'!G364</f>
        <v>1231</v>
      </c>
      <c r="E383" s="19">
        <f>'APPENDIX A FOR INPUT'!N364</f>
        <v>1231</v>
      </c>
    </row>
    <row r="384" spans="1:5">
      <c r="A384" s="110" t="s">
        <v>426</v>
      </c>
      <c r="B384" s="19">
        <f>'APPENDIX A FOR INPUT'!F367</f>
        <v>60000</v>
      </c>
      <c r="C384" s="19">
        <f>'APPENDIX A FOR INPUT'!G365</f>
        <v>0</v>
      </c>
      <c r="D384" s="19">
        <f>'APPENDIX A FOR INPUT'!G367</f>
        <v>0</v>
      </c>
      <c r="E384" s="19">
        <f>'APPENDIX A FOR INPUT'!N367</f>
        <v>0</v>
      </c>
    </row>
    <row r="385" spans="1:5">
      <c r="A385" s="12" t="s">
        <v>415</v>
      </c>
      <c r="B385" s="19">
        <f>'APPENDIX A FOR INPUT'!F368</f>
        <v>30000</v>
      </c>
      <c r="C385" s="19">
        <f>'APPENDIX A FOR INPUT'!G368</f>
        <v>30000</v>
      </c>
      <c r="D385" s="19">
        <f>'APPENDIX A FOR INPUT'!G368</f>
        <v>30000</v>
      </c>
      <c r="E385" s="19">
        <f>'APPENDIX A FOR INPUT'!N368</f>
        <v>30000</v>
      </c>
    </row>
    <row r="386" spans="1:5">
      <c r="A386" s="18" t="s">
        <v>190</v>
      </c>
      <c r="B386" s="21">
        <f>SUM(B382:B385)</f>
        <v>191231</v>
      </c>
      <c r="C386" s="21">
        <f>SUM(C382:C384)</f>
        <v>101231</v>
      </c>
      <c r="D386" s="21">
        <f>SUM(D382:D385)</f>
        <v>131231</v>
      </c>
      <c r="E386" s="21">
        <f>SUM(E382:E385)</f>
        <v>131231</v>
      </c>
    </row>
    <row r="389" spans="1:5" ht="15.75">
      <c r="A389" s="14" t="s">
        <v>210</v>
      </c>
      <c r="B389" s="14" t="str">
        <f>'APPENDIX A FOR INPUT'!C188</f>
        <v>PENSIONS</v>
      </c>
      <c r="C389" s="14"/>
      <c r="D389" s="14"/>
      <c r="E389" s="14"/>
    </row>
    <row r="390" spans="1:5">
      <c r="A390" s="15" t="s">
        <v>361</v>
      </c>
      <c r="B390" s="16"/>
      <c r="C390" s="17" t="e">
        <f>'APPENDIX A FOR INPUT'!#REF!</f>
        <v>#REF!</v>
      </c>
      <c r="D390" s="16"/>
      <c r="E390" s="16"/>
    </row>
    <row r="391" spans="1:5">
      <c r="A391" s="18"/>
      <c r="B391" s="19"/>
      <c r="C391" s="19"/>
      <c r="D391" s="19"/>
      <c r="E391" s="19"/>
    </row>
    <row r="392" spans="1:5">
      <c r="A392" s="19" t="str">
        <f>'APPENDIX A FOR INPUT'!D189</f>
        <v xml:space="preserve">BRISTOL COUNTY RETIREMENT     </v>
      </c>
      <c r="B392" s="19">
        <f>'APPENDIX A FOR INPUT'!F189</f>
        <v>720691</v>
      </c>
      <c r="C392" s="19">
        <f>'APPENDIX A FOR INPUT'!G189</f>
        <v>777334</v>
      </c>
      <c r="D392" s="19">
        <f>'APPENDIX A FOR INPUT'!G189</f>
        <v>777334</v>
      </c>
      <c r="E392" s="19">
        <f>'APPENDIX A FOR INPUT'!N189</f>
        <v>777334</v>
      </c>
    </row>
    <row r="393" spans="1:5">
      <c r="A393" s="19" t="str">
        <f>'APPENDIX A FOR INPUT'!D190</f>
        <v xml:space="preserve">MEDICARE                      </v>
      </c>
      <c r="B393" s="19">
        <f>'APPENDIX A FOR INPUT'!F190</f>
        <v>160000</v>
      </c>
      <c r="C393" s="19">
        <f>'APPENDIX A FOR INPUT'!G190</f>
        <v>180000</v>
      </c>
      <c r="D393" s="19">
        <f>'APPENDIX A FOR INPUT'!G190</f>
        <v>180000</v>
      </c>
      <c r="E393" s="19">
        <f>'APPENDIX A FOR INPUT'!N190</f>
        <v>180000</v>
      </c>
    </row>
    <row r="394" spans="1:5">
      <c r="A394" s="18" t="s">
        <v>190</v>
      </c>
      <c r="B394" s="19">
        <f>SUM(B392:B393)</f>
        <v>880691</v>
      </c>
      <c r="C394" s="19">
        <f>SUM(C392:C393)</f>
        <v>957334</v>
      </c>
      <c r="D394" s="19">
        <f>SUM(D392:D393)</f>
        <v>957334</v>
      </c>
      <c r="E394" s="19">
        <f>SUM(E392:E393)</f>
        <v>957334</v>
      </c>
    </row>
    <row r="397" spans="1:5" ht="15.75">
      <c r="A397" s="14" t="s">
        <v>210</v>
      </c>
      <c r="B397" s="14" t="str">
        <f>'APPENDIX A FOR INPUT'!C204</f>
        <v>HEALTH INSURANCE</v>
      </c>
      <c r="C397" s="14"/>
      <c r="D397" s="14"/>
      <c r="E397" s="14"/>
    </row>
    <row r="398" spans="1:5">
      <c r="A398" s="15" t="s">
        <v>361</v>
      </c>
      <c r="B398" s="16"/>
      <c r="C398" s="17" t="e">
        <f>'APPENDIX A FOR INPUT'!#REF!</f>
        <v>#REF!</v>
      </c>
      <c r="D398" s="16"/>
      <c r="E398" s="16"/>
    </row>
    <row r="399" spans="1:5">
      <c r="A399" s="18"/>
      <c r="B399" s="19"/>
      <c r="C399" s="19"/>
      <c r="D399" s="19"/>
      <c r="E399" s="19"/>
    </row>
    <row r="400" spans="1:5">
      <c r="A400" s="114" t="str">
        <f>'APPENDIX A FOR INPUT'!D205</f>
        <v>BLUE CROSS/ BLUE SHIELD HEALTH</v>
      </c>
      <c r="B400" s="19">
        <f>'APPENDIX A FOR INPUT'!F205</f>
        <v>430000</v>
      </c>
      <c r="C400" s="19">
        <f>'APPENDIX A FOR INPUT'!G205</f>
        <v>430000</v>
      </c>
      <c r="D400" s="19">
        <f>'APPENDIX A FOR INPUT'!G205</f>
        <v>430000</v>
      </c>
      <c r="E400" s="19">
        <f>'APPENDIX A FOR INPUT'!N205</f>
        <v>430000</v>
      </c>
    </row>
    <row r="401" spans="1:5">
      <c r="A401" s="114" t="str">
        <f>'APPENDIX A FOR INPUT'!D206</f>
        <v xml:space="preserve">FLEXIBLE BENEFIT PLAN         </v>
      </c>
      <c r="B401" s="19">
        <f>'APPENDIX A FOR INPUT'!F206</f>
        <v>0</v>
      </c>
      <c r="C401" s="19">
        <f>'APPENDIX A FOR INPUT'!G206</f>
        <v>0</v>
      </c>
      <c r="D401" s="19">
        <f>'APPENDIX A FOR INPUT'!G206</f>
        <v>0</v>
      </c>
      <c r="E401" s="19">
        <f>'APPENDIX A FOR INPUT'!N206</f>
        <v>0</v>
      </c>
    </row>
    <row r="402" spans="1:5">
      <c r="A402" s="20" t="s">
        <v>190</v>
      </c>
      <c r="B402" s="22">
        <f>SUM(B400:B401)</f>
        <v>430000</v>
      </c>
      <c r="C402" s="22">
        <f>SUM(C400:C401)</f>
        <v>430000</v>
      </c>
      <c r="D402" s="22">
        <f>SUM(D400:D401)</f>
        <v>430000</v>
      </c>
      <c r="E402" s="22">
        <f>SUM(E400:E401)</f>
        <v>430000</v>
      </c>
    </row>
    <row r="405" spans="1:5" ht="15.75">
      <c r="A405" s="14" t="s">
        <v>210</v>
      </c>
      <c r="B405" s="14" t="str">
        <f>'APPENDIX A FOR INPUT'!C210</f>
        <v>LIABILITY INSURANCE</v>
      </c>
      <c r="C405" s="14"/>
      <c r="D405" s="14"/>
      <c r="E405" s="14"/>
    </row>
    <row r="406" spans="1:5">
      <c r="A406" s="15" t="s">
        <v>361</v>
      </c>
      <c r="B406" s="16"/>
      <c r="C406" s="17" t="e">
        <f>'APPENDIX A FOR INPUT'!#REF!</f>
        <v>#REF!</v>
      </c>
      <c r="D406" s="16"/>
      <c r="E406" s="16"/>
    </row>
    <row r="407" spans="1:5">
      <c r="A407" s="18"/>
      <c r="B407" s="19"/>
      <c r="C407" s="19"/>
      <c r="D407" s="19"/>
      <c r="E407" s="19"/>
    </row>
    <row r="408" spans="1:5">
      <c r="A408" s="114" t="str">
        <f>'APPENDIX A FOR INPUT'!D211</f>
        <v>INS. PR. DIS.-FIRE-POL. ACC. H</v>
      </c>
      <c r="B408" s="19">
        <f>'APPENDIX A FOR INPUT'!F211</f>
        <v>54022.5</v>
      </c>
      <c r="C408" s="19">
        <f>'APPENDIX A FOR INPUT'!G211</f>
        <v>56516</v>
      </c>
      <c r="D408" s="19">
        <f>'APPENDIX A FOR INPUT'!G211</f>
        <v>56516</v>
      </c>
      <c r="E408" s="19">
        <f>'APPENDIX A FOR INPUT'!N211</f>
        <v>56516</v>
      </c>
    </row>
    <row r="409" spans="1:5">
      <c r="A409" s="114" t="str">
        <f>'APPENDIX A FOR INPUT'!D212</f>
        <v xml:space="preserve">LIABILITY INSURANCE           </v>
      </c>
      <c r="B409" s="19">
        <f>'APPENDIX A FOR INPUT'!F212</f>
        <v>76705</v>
      </c>
      <c r="C409" s="19">
        <f>'APPENDIX A FOR INPUT'!G212</f>
        <v>79390</v>
      </c>
      <c r="D409" s="19">
        <f>'APPENDIX A FOR INPUT'!G212</f>
        <v>79390</v>
      </c>
      <c r="E409" s="19">
        <f>'APPENDIX A FOR INPUT'!N212</f>
        <v>79390</v>
      </c>
    </row>
    <row r="410" spans="1:5">
      <c r="A410" s="18" t="s">
        <v>190</v>
      </c>
      <c r="B410" s="19">
        <f>SUM(B408:B409)</f>
        <v>130727.5</v>
      </c>
      <c r="C410" s="19">
        <f>SUM(C408:C409)</f>
        <v>135906</v>
      </c>
      <c r="D410" s="19">
        <f>SUM(D408:D409)</f>
        <v>135906</v>
      </c>
      <c r="E410" s="19">
        <f>SUM(E408:E409)</f>
        <v>135906</v>
      </c>
    </row>
    <row r="413" spans="1:5" ht="15.75">
      <c r="A413" s="14" t="s">
        <v>210</v>
      </c>
      <c r="B413" s="14" t="str">
        <f>'APPENDIX A FOR INPUT'!C194</f>
        <v>WORKERS COMPENSATION</v>
      </c>
      <c r="C413" s="14"/>
      <c r="D413" s="14"/>
      <c r="E413" s="14"/>
    </row>
    <row r="414" spans="1:5">
      <c r="A414" s="15" t="s">
        <v>361</v>
      </c>
      <c r="B414" s="16"/>
      <c r="C414" s="17" t="e">
        <f>'APPENDIX A FOR INPUT'!#REF!</f>
        <v>#REF!</v>
      </c>
      <c r="D414" s="16"/>
      <c r="E414" s="16"/>
    </row>
    <row r="415" spans="1:5">
      <c r="A415" s="18"/>
      <c r="B415" s="19"/>
      <c r="C415" s="19"/>
      <c r="D415" s="19"/>
      <c r="E415" s="19"/>
    </row>
    <row r="416" spans="1:5">
      <c r="A416" s="114" t="str">
        <f>'APPENDIX A FOR INPUT'!D195</f>
        <v xml:space="preserve">FRINGE BENEFIT/CHARGES        </v>
      </c>
      <c r="B416" s="19">
        <f>'APPENDIX A FOR INPUT'!F195</f>
        <v>14970</v>
      </c>
      <c r="C416" s="19">
        <f>'APPENDIX A FOR INPUT'!G195</f>
        <v>14313</v>
      </c>
      <c r="D416" s="19">
        <f>'APPENDIX A FOR INPUT'!G195</f>
        <v>14313</v>
      </c>
      <c r="E416" s="19">
        <f>'APPENDIX A FOR INPUT'!N195</f>
        <v>14313</v>
      </c>
    </row>
    <row r="417" spans="1:7">
      <c r="A417" s="18" t="s">
        <v>190</v>
      </c>
      <c r="B417" s="19">
        <f>SUM(B415:B416)</f>
        <v>14970</v>
      </c>
      <c r="C417" s="19">
        <f>SUM(C415:C416)</f>
        <v>14313</v>
      </c>
      <c r="D417" s="19">
        <f>SUM(D415:D416)</f>
        <v>14313</v>
      </c>
      <c r="E417" s="19">
        <f>SUM(E415:E416)</f>
        <v>14313</v>
      </c>
    </row>
    <row r="418" spans="1:7">
      <c r="A418" s="24"/>
      <c r="B418" s="25"/>
      <c r="C418" s="25"/>
      <c r="D418" s="25"/>
      <c r="E418" s="25"/>
    </row>
    <row r="420" spans="1:7" ht="15.75">
      <c r="A420" s="14" t="s">
        <v>210</v>
      </c>
      <c r="B420" s="14" t="str">
        <f>'APPENDIX A FOR INPUT'!C199</f>
        <v>UNEMPLOYMENT COMPENSATION</v>
      </c>
      <c r="C420" s="14"/>
      <c r="D420" s="14"/>
      <c r="E420" s="14"/>
    </row>
    <row r="421" spans="1:7">
      <c r="A421" s="15" t="s">
        <v>361</v>
      </c>
      <c r="B421" s="16"/>
      <c r="C421" s="17" t="e">
        <f>'APPENDIX A FOR INPUT'!#REF!</f>
        <v>#REF!</v>
      </c>
      <c r="D421" s="16"/>
      <c r="E421" s="16"/>
    </row>
    <row r="422" spans="1:7">
      <c r="A422" s="18"/>
      <c r="B422" s="19"/>
      <c r="C422" s="19"/>
      <c r="D422" s="19"/>
      <c r="E422" s="19"/>
    </row>
    <row r="423" spans="1:7">
      <c r="A423" s="114" t="str">
        <f>'APPENDIX A FOR INPUT'!D200</f>
        <v xml:space="preserve">UNEMPLOYMENT INSURANCE        </v>
      </c>
      <c r="B423" s="19">
        <f>'APPENDIX A FOR INPUT'!F200</f>
        <v>5000</v>
      </c>
      <c r="C423" s="19">
        <f>'APPENDIX A FOR INPUT'!G200</f>
        <v>5000</v>
      </c>
      <c r="D423" s="19">
        <f>'APPENDIX A FOR INPUT'!G200</f>
        <v>5000</v>
      </c>
      <c r="E423" s="19">
        <f>'APPENDIX A FOR INPUT'!N200</f>
        <v>5000</v>
      </c>
    </row>
    <row r="424" spans="1:7">
      <c r="A424" s="18" t="s">
        <v>190</v>
      </c>
      <c r="B424" s="19">
        <f>SUM(B422:B423)</f>
        <v>5000</v>
      </c>
      <c r="C424" s="19">
        <f>SUM(C422:C423)</f>
        <v>5000</v>
      </c>
      <c r="D424" s="19">
        <f>SUM(D422:D423)</f>
        <v>5000</v>
      </c>
      <c r="E424" s="19">
        <f>SUM(E422:E423)</f>
        <v>5000</v>
      </c>
      <c r="G424" s="113">
        <f>+E424+E417+E410+E402+E394+E386+E366+E359+E338+E329+E320+E311+E303+E283+E276+E269+E251+E243+E223+E214+E205+E196+E187+E178+E170+E151+E121+E112+E102+E93+E86+E76+E66+E56+E45+E39+E30+E12</f>
        <v>6440305</v>
      </c>
    </row>
    <row r="425" spans="1:7">
      <c r="A425" s="24"/>
      <c r="B425" s="25"/>
      <c r="C425" s="25"/>
      <c r="D425" s="25"/>
      <c r="E425" s="25"/>
    </row>
    <row r="426" spans="1:7">
      <c r="A426" s="24"/>
      <c r="B426" s="25"/>
      <c r="C426" s="25"/>
      <c r="D426" s="25"/>
      <c r="E426" s="25"/>
    </row>
    <row r="427" spans="1:7" ht="15.75">
      <c r="A427" s="14" t="s">
        <v>210</v>
      </c>
      <c r="B427" s="14" t="str">
        <f>'APPENDIX A FOR INPUT'!C522</f>
        <v>RETIREMENT OF DEBT</v>
      </c>
      <c r="C427" s="14"/>
      <c r="D427" s="14"/>
      <c r="E427" s="14"/>
    </row>
    <row r="428" spans="1:7">
      <c r="A428" s="15" t="s">
        <v>361</v>
      </c>
      <c r="B428" s="16"/>
      <c r="C428" s="17" t="e">
        <f>'APPENDIX A FOR INPUT'!#REF!</f>
        <v>#REF!</v>
      </c>
      <c r="D428" s="16"/>
      <c r="E428" s="16"/>
    </row>
    <row r="429" spans="1:7">
      <c r="A429" s="18"/>
      <c r="B429" s="18"/>
      <c r="C429" s="18"/>
      <c r="D429" s="18"/>
      <c r="E429" s="18"/>
    </row>
    <row r="430" spans="1:7">
      <c r="A430" s="114" t="str">
        <f>'APPENDIX A FOR INPUT'!D523</f>
        <v>Bristol County Agricultural</v>
      </c>
      <c r="B430" s="21">
        <f>'APPENDIX A FOR INPUT'!F523</f>
        <v>0</v>
      </c>
      <c r="C430" s="21">
        <f>'APPENDIX A FOR INPUT'!G523</f>
        <v>0</v>
      </c>
      <c r="D430" s="21">
        <f>'APPENDIX A FOR INPUT'!G523</f>
        <v>0</v>
      </c>
      <c r="E430" s="21">
        <f>'APPENDIX A FOR INPUT'!N523</f>
        <v>0</v>
      </c>
    </row>
    <row r="431" spans="1:7">
      <c r="A431" s="114" t="str">
        <f>'APPENDIX A FOR INPUT'!D524</f>
        <v>SCHOOL RENO DEBT 2</v>
      </c>
      <c r="B431" s="21">
        <f>'APPENDIX A FOR INPUT'!F524</f>
        <v>10000</v>
      </c>
      <c r="C431" s="21">
        <f>'APPENDIX A FOR INPUT'!G524</f>
        <v>0</v>
      </c>
      <c r="D431" s="21">
        <f>'APPENDIX A FOR INPUT'!G524</f>
        <v>0</v>
      </c>
      <c r="E431" s="21">
        <f>'APPENDIX A FOR INPUT'!N524</f>
        <v>0</v>
      </c>
    </row>
    <row r="432" spans="1:7">
      <c r="A432" s="114" t="str">
        <f>'APPENDIX A FOR INPUT'!D525</f>
        <v>TOWN WELL</v>
      </c>
      <c r="B432" s="21">
        <f>'APPENDIX A FOR INPUT'!F525</f>
        <v>20000</v>
      </c>
      <c r="C432" s="21">
        <f>'APPENDIX A FOR INPUT'!G525</f>
        <v>0</v>
      </c>
      <c r="D432" s="21">
        <f>'APPENDIX A FOR INPUT'!G525</f>
        <v>0</v>
      </c>
      <c r="E432" s="21">
        <f>'APPENDIX A FOR INPUT'!N525</f>
        <v>0</v>
      </c>
    </row>
    <row r="433" spans="1:5">
      <c r="A433" s="114" t="str">
        <f>'APPENDIX A FOR INPUT'!D526</f>
        <v>MULTI-USE LAND</v>
      </c>
      <c r="B433" s="21">
        <f>'APPENDIX A FOR INPUT'!F526</f>
        <v>70000</v>
      </c>
      <c r="C433" s="21">
        <f>'APPENDIX A FOR INPUT'!G526</f>
        <v>0</v>
      </c>
      <c r="D433" s="21">
        <f>'APPENDIX A FOR INPUT'!G526</f>
        <v>0</v>
      </c>
      <c r="E433" s="21">
        <f>'APPENDIX A FOR INPUT'!N526</f>
        <v>0</v>
      </c>
    </row>
    <row r="434" spans="1:5">
      <c r="A434" s="114" t="str">
        <f>'APPENDIX A FOR INPUT'!D527</f>
        <v>TOWN OFFICE BLDG</v>
      </c>
      <c r="B434" s="21">
        <f>'APPENDIX A FOR INPUT'!F527</f>
        <v>160000</v>
      </c>
      <c r="C434" s="21">
        <f>'APPENDIX A FOR INPUT'!G527</f>
        <v>160000</v>
      </c>
      <c r="D434" s="21">
        <f>'APPENDIX A FOR INPUT'!G527</f>
        <v>160000</v>
      </c>
      <c r="E434" s="21">
        <f>'APPENDIX A FOR INPUT'!N527</f>
        <v>160000</v>
      </c>
    </row>
    <row r="435" spans="1:5">
      <c r="A435" s="114" t="str">
        <f>'APPENDIX A FOR INPUT'!D528</f>
        <v xml:space="preserve">SBRSD HIGH SCHOOL </v>
      </c>
      <c r="B435" s="21">
        <f>'APPENDIX A FOR INPUT'!F528</f>
        <v>358581</v>
      </c>
      <c r="C435" s="21">
        <f>'APPENDIX A FOR INPUT'!G528</f>
        <v>370668</v>
      </c>
      <c r="D435" s="21">
        <f>'APPENDIX A FOR INPUT'!G528</f>
        <v>370668</v>
      </c>
      <c r="E435" s="21">
        <f>'APPENDIX A FOR INPUT'!N528</f>
        <v>370668</v>
      </c>
    </row>
    <row r="436" spans="1:5">
      <c r="A436" s="114" t="str">
        <f>'APPENDIX A FOR INPUT'!D529</f>
        <v>FIRE TRUCK</v>
      </c>
      <c r="B436" s="21">
        <f>'APPENDIX A FOR INPUT'!F529</f>
        <v>0</v>
      </c>
      <c r="C436" s="21">
        <f>'APPENDIX A FOR INPUT'!G529</f>
        <v>0</v>
      </c>
      <c r="D436" s="21">
        <f>'APPENDIX A FOR INPUT'!G529</f>
        <v>0</v>
      </c>
      <c r="E436" s="21">
        <f>'APPENDIX A FOR INPUT'!N529</f>
        <v>0</v>
      </c>
    </row>
    <row r="437" spans="1:5">
      <c r="A437" s="18" t="s">
        <v>190</v>
      </c>
      <c r="B437" s="19">
        <f>SUM(B430:B436)</f>
        <v>618581</v>
      </c>
      <c r="C437" s="19">
        <f>SUM(C430:C435)</f>
        <v>530668</v>
      </c>
      <c r="D437" s="19">
        <f>SUM(D430:D436)</f>
        <v>530668</v>
      </c>
      <c r="E437" s="19">
        <f>SUM(E430:E435)</f>
        <v>530668</v>
      </c>
    </row>
    <row r="440" spans="1:5" ht="15.75">
      <c r="A440" s="14" t="s">
        <v>210</v>
      </c>
      <c r="B440" s="14" t="str">
        <f>'APPENDIX A FOR INPUT'!C533</f>
        <v>INTEREST</v>
      </c>
      <c r="C440" s="14"/>
      <c r="D440" s="14"/>
      <c r="E440" s="14"/>
    </row>
    <row r="441" spans="1:5">
      <c r="A441" s="15" t="s">
        <v>361</v>
      </c>
      <c r="B441" s="16"/>
      <c r="C441" s="17" t="e">
        <f>'APPENDIX A FOR INPUT'!#REF!</f>
        <v>#REF!</v>
      </c>
      <c r="D441" s="16"/>
      <c r="E441" s="16"/>
    </row>
    <row r="442" spans="1:5">
      <c r="A442" s="18"/>
      <c r="B442" s="18"/>
      <c r="C442" s="18"/>
      <c r="D442" s="18"/>
      <c r="E442" s="18"/>
    </row>
    <row r="443" spans="1:5">
      <c r="A443" s="114" t="str">
        <f>'APPENDIX A FOR INPUT'!D534</f>
        <v>Bristol County Agricultural</v>
      </c>
      <c r="B443" s="21">
        <f>'APPENDIX A FOR INPUT'!F534</f>
        <v>0</v>
      </c>
      <c r="C443" s="21">
        <f>'APPENDIX A FOR INPUT'!G534</f>
        <v>0</v>
      </c>
      <c r="D443" s="21">
        <f>'APPENDIX A FOR INPUT'!G534</f>
        <v>0</v>
      </c>
      <c r="E443" s="21">
        <f>'APPENDIX A FOR INPUT'!N534</f>
        <v>0</v>
      </c>
    </row>
    <row r="444" spans="1:5">
      <c r="A444" s="114" t="str">
        <f>'APPENDIX A FOR INPUT'!D535</f>
        <v>SCHOOL RENO INT. 2</v>
      </c>
      <c r="B444" s="21">
        <f>'APPENDIX A FOR INPUT'!F535</f>
        <v>300</v>
      </c>
      <c r="C444" s="21">
        <f>'APPENDIX A FOR INPUT'!G535</f>
        <v>0</v>
      </c>
      <c r="D444" s="21">
        <f>'APPENDIX A FOR INPUT'!G535</f>
        <v>0</v>
      </c>
      <c r="E444" s="21">
        <f>'APPENDIX A FOR INPUT'!N535</f>
        <v>0</v>
      </c>
    </row>
    <row r="445" spans="1:5">
      <c r="A445" s="114" t="str">
        <f>'APPENDIX A FOR INPUT'!D536</f>
        <v>TOWN WELL</v>
      </c>
      <c r="B445" s="21">
        <f>'APPENDIX A FOR INPUT'!F536</f>
        <v>600</v>
      </c>
      <c r="C445" s="21">
        <f>'APPENDIX A FOR INPUT'!G536</f>
        <v>0</v>
      </c>
      <c r="D445" s="21">
        <f>'APPENDIX A FOR INPUT'!G536</f>
        <v>0</v>
      </c>
      <c r="E445" s="21">
        <f>'APPENDIX A FOR INPUT'!N536</f>
        <v>0</v>
      </c>
    </row>
    <row r="446" spans="1:5">
      <c r="A446" s="114" t="str">
        <f>'APPENDIX A FOR INPUT'!D537</f>
        <v>MULTI-USE LAND</v>
      </c>
      <c r="B446" s="21">
        <f>'APPENDIX A FOR INPUT'!F537</f>
        <v>2100</v>
      </c>
      <c r="C446" s="21">
        <f>'APPENDIX A FOR INPUT'!G537</f>
        <v>0</v>
      </c>
      <c r="D446" s="21">
        <f>'APPENDIX A FOR INPUT'!G537</f>
        <v>0</v>
      </c>
      <c r="E446" s="21">
        <f>'APPENDIX A FOR INPUT'!N537</f>
        <v>0</v>
      </c>
    </row>
    <row r="447" spans="1:5">
      <c r="A447" s="114" t="str">
        <f>'APPENDIX A FOR INPUT'!D538</f>
        <v>TOWN OFFICE BUILDING</v>
      </c>
      <c r="B447" s="21">
        <f>'APPENDIX A FOR INPUT'!F538</f>
        <v>84150</v>
      </c>
      <c r="C447" s="21">
        <f>'APPENDIX A FOR INPUT'!G538</f>
        <v>39675</v>
      </c>
      <c r="D447" s="21">
        <f>'APPENDIX A FOR INPUT'!G538</f>
        <v>39675</v>
      </c>
      <c r="E447" s="21">
        <f>'APPENDIX A FOR INPUT'!N538</f>
        <v>39675</v>
      </c>
    </row>
    <row r="448" spans="1:5">
      <c r="A448" s="114" t="str">
        <f>'APPENDIX A FOR INPUT'!D539</f>
        <v xml:space="preserve">SBRSD HIGH SCHOOL </v>
      </c>
      <c r="B448" s="21">
        <f>'APPENDIX A FOR INPUT'!F539</f>
        <v>223414</v>
      </c>
      <c r="C448" s="21">
        <f>'APPENDIX A FOR INPUT'!G539</f>
        <v>211294</v>
      </c>
      <c r="D448" s="21">
        <f>'APPENDIX A FOR INPUT'!G539</f>
        <v>211294</v>
      </c>
      <c r="E448" s="21">
        <f>'APPENDIX A FOR INPUT'!N539</f>
        <v>211294</v>
      </c>
    </row>
    <row r="449" spans="1:8">
      <c r="A449" s="114" t="str">
        <f>'APPENDIX A FOR INPUT'!D540</f>
        <v>FIRE TRUCK</v>
      </c>
      <c r="B449" s="21">
        <f>'APPENDIX A FOR INPUT'!F540</f>
        <v>0</v>
      </c>
      <c r="C449" s="21">
        <f>'APPENDIX A FOR INPUT'!G540</f>
        <v>0</v>
      </c>
      <c r="D449" s="21">
        <f>'APPENDIX A FOR INPUT'!G540</f>
        <v>0</v>
      </c>
      <c r="E449" s="21">
        <f>'APPENDIX A FOR INPUT'!N540</f>
        <v>0</v>
      </c>
    </row>
    <row r="450" spans="1:8">
      <c r="A450" s="18" t="s">
        <v>190</v>
      </c>
      <c r="B450" s="19">
        <f>SUM(B443:B449)</f>
        <v>310564</v>
      </c>
      <c r="C450" s="19">
        <f>SUM(C443:C444)</f>
        <v>0</v>
      </c>
      <c r="D450" s="19">
        <f>SUM(D443:D449)</f>
        <v>250969</v>
      </c>
      <c r="E450" s="19">
        <f>SUM(E443:E449)</f>
        <v>250969</v>
      </c>
      <c r="G450" s="113">
        <f>+E450+E437</f>
        <v>781637</v>
      </c>
    </row>
    <row r="451" spans="1:8">
      <c r="A451" s="24"/>
      <c r="B451" s="25"/>
      <c r="C451" s="25"/>
      <c r="D451" s="25"/>
      <c r="E451" s="25"/>
    </row>
    <row r="452" spans="1:8">
      <c r="A452" s="24"/>
      <c r="B452" s="25"/>
      <c r="C452" s="25"/>
      <c r="D452" s="25"/>
      <c r="E452" s="25"/>
    </row>
    <row r="453" spans="1:8" ht="15.75">
      <c r="A453" s="14" t="s">
        <v>210</v>
      </c>
      <c r="B453" s="14" t="s">
        <v>326</v>
      </c>
      <c r="C453" s="14"/>
      <c r="D453" s="14"/>
      <c r="E453" s="14"/>
    </row>
    <row r="454" spans="1:8">
      <c r="A454" s="15" t="s">
        <v>361</v>
      </c>
      <c r="B454" s="16"/>
      <c r="C454" s="17" t="e">
        <f>'APPENDIX A FOR INPUT'!#REF!</f>
        <v>#REF!</v>
      </c>
      <c r="D454" s="16"/>
      <c r="E454" s="16"/>
    </row>
    <row r="455" spans="1:8">
      <c r="A455" s="18"/>
      <c r="B455" s="18"/>
      <c r="C455" s="18"/>
      <c r="D455" s="18"/>
      <c r="E455" s="18"/>
    </row>
    <row r="456" spans="1:8">
      <c r="A456" s="18" t="s">
        <v>359</v>
      </c>
      <c r="B456" s="19">
        <f>'APPENDIX A FOR INPUT'!F372</f>
        <v>8043952</v>
      </c>
      <c r="C456" s="19">
        <f>'APPENDIX A FOR INPUT'!G372</f>
        <v>8384095</v>
      </c>
      <c r="D456" s="19">
        <f>'APPENDIX A FOR INPUT'!G372</f>
        <v>8384095</v>
      </c>
      <c r="E456" s="19">
        <f>'APPENDIX A FOR INPUT'!N372</f>
        <v>8261472</v>
      </c>
    </row>
    <row r="457" spans="1:8">
      <c r="A457" s="18" t="s">
        <v>330</v>
      </c>
      <c r="B457" s="19">
        <f>'APPENDIX A FOR INPUT'!F373</f>
        <v>924</v>
      </c>
      <c r="C457" s="19">
        <f>'APPENDIX A FOR INPUT'!G373</f>
        <v>924</v>
      </c>
      <c r="D457" s="19">
        <f>'APPENDIX A FOR INPUT'!G373</f>
        <v>924</v>
      </c>
      <c r="E457" s="19">
        <f>'APPENDIX A FOR INPUT'!N373</f>
        <v>938</v>
      </c>
    </row>
    <row r="458" spans="1:8">
      <c r="A458" s="18" t="s">
        <v>428</v>
      </c>
      <c r="B458" s="19">
        <f>'APPENDIX A FOR INPUT'!F374</f>
        <v>163000</v>
      </c>
      <c r="C458" s="19"/>
      <c r="D458" s="19">
        <f>'APPENDIX A FOR INPUT'!G374</f>
        <v>152000</v>
      </c>
      <c r="E458" s="19">
        <f>'APPENDIX A FOR INPUT'!N374</f>
        <v>152000</v>
      </c>
    </row>
    <row r="459" spans="1:8">
      <c r="A459" s="18" t="s">
        <v>397</v>
      </c>
      <c r="B459" s="19">
        <f>SUM('APPENDIX A FOR INPUT'!F375:F378)</f>
        <v>1570632</v>
      </c>
      <c r="C459" s="19">
        <f>SUM('APPENDIX A FOR INPUT'!G375:G378)</f>
        <v>1644441</v>
      </c>
      <c r="D459" s="19">
        <f>SUM('APPENDIX A FOR INPUT'!G375:G378)</f>
        <v>1644441</v>
      </c>
      <c r="E459" s="19">
        <f>SUM('APPENDIX A FOR INPUT'!N375:N378)</f>
        <v>1644441</v>
      </c>
    </row>
    <row r="460" spans="1:8">
      <c r="A460" s="19" t="s">
        <v>327</v>
      </c>
      <c r="B460" s="21">
        <f>'APPENDIX A FOR INPUT'!F379</f>
        <v>2552594</v>
      </c>
      <c r="C460" s="21">
        <f>'APPENDIX A FOR INPUT'!G379</f>
        <v>2694331</v>
      </c>
      <c r="D460" s="21">
        <f>'APPENDIX A FOR INPUT'!G379</f>
        <v>2694331</v>
      </c>
      <c r="E460" s="21">
        <f>'APPENDIX A FOR INPUT'!N379</f>
        <v>2694331</v>
      </c>
    </row>
    <row r="461" spans="1:8">
      <c r="A461" s="18" t="s">
        <v>355</v>
      </c>
      <c r="B461" s="19">
        <f>'APPENDIX A FOR INPUT'!F380</f>
        <v>991871</v>
      </c>
      <c r="C461" s="19">
        <f>'APPENDIX A FOR INPUT'!G380</f>
        <v>969035</v>
      </c>
      <c r="D461" s="19">
        <f>'APPENDIX A FOR INPUT'!G380</f>
        <v>969035</v>
      </c>
      <c r="E461" s="19">
        <f>'APPENDIX A FOR INPUT'!N380</f>
        <v>969035</v>
      </c>
    </row>
    <row r="462" spans="1:8">
      <c r="A462" s="19" t="s">
        <v>328</v>
      </c>
      <c r="B462" s="21">
        <f>'APPENDIX A FOR INPUT'!F381</f>
        <v>72451</v>
      </c>
      <c r="C462" s="21">
        <f>'APPENDIX A FOR INPUT'!G381</f>
        <v>137949.9</v>
      </c>
      <c r="D462" s="21">
        <f>'APPENDIX A FOR INPUT'!G381</f>
        <v>137949.9</v>
      </c>
      <c r="E462" s="21">
        <f>'APPENDIX A FOR INPUT'!N381</f>
        <v>137950</v>
      </c>
    </row>
    <row r="463" spans="1:8">
      <c r="A463" s="19" t="s">
        <v>411</v>
      </c>
      <c r="B463" s="21">
        <f>'APPENDIX A FOR INPUT'!F382</f>
        <v>145333</v>
      </c>
      <c r="C463" s="21">
        <f>'APPENDIX A FOR INPUT'!G383</f>
        <v>0</v>
      </c>
      <c r="D463" s="21">
        <f>'APPENDIX A FOR INPUT'!G382</f>
        <v>110582</v>
      </c>
      <c r="E463" s="21">
        <f>'APPENDIX A FOR INPUT'!N382</f>
        <v>110582</v>
      </c>
    </row>
    <row r="464" spans="1:8">
      <c r="A464" s="18" t="s">
        <v>190</v>
      </c>
      <c r="B464" s="19">
        <f>SUM(B456:B463)</f>
        <v>13540757</v>
      </c>
      <c r="C464" s="19">
        <f>SUM(C456:C463)</f>
        <v>13830775.9</v>
      </c>
      <c r="D464" s="19">
        <f>SUM(D456:D463)</f>
        <v>14093357.9</v>
      </c>
      <c r="E464" s="19">
        <f>SUM(E456:E463)</f>
        <v>13970749</v>
      </c>
      <c r="G464" s="113">
        <f>+E464</f>
        <v>13970749</v>
      </c>
      <c r="H464" s="155">
        <f>D456+D457+D459+D461+D462</f>
        <v>11136444.9</v>
      </c>
    </row>
    <row r="465" spans="1:7">
      <c r="A465" s="24"/>
      <c r="B465" s="25"/>
      <c r="C465" s="25"/>
      <c r="D465" s="25"/>
      <c r="E465" s="25"/>
    </row>
    <row r="466" spans="1:7" ht="15.75" thickBot="1">
      <c r="A466" s="24"/>
      <c r="B466" s="25"/>
      <c r="C466" s="25"/>
      <c r="D466" s="25"/>
      <c r="E466" s="25"/>
    </row>
    <row r="467" spans="1:7" ht="15.75" thickBot="1">
      <c r="A467" s="95" t="s">
        <v>176</v>
      </c>
      <c r="B467" s="96">
        <f>+B424+B417+B410+B402+B394+B450+B437+B386+B366+B359+B338+B329+B320+B311+B303+B283+B276+B269+B464+B251+B243+B223+B214+B205+B196+B187+B178+B170+B151+B121+B112+B102+B93+B86+B76+B66+B56+B45+B39+B30+B12</f>
        <v>20559529.699999999</v>
      </c>
      <c r="C467" s="96" t="e">
        <f>+C424+C417+C410+C402+C394+C450+C437+C386+C366+C359+C338+C329+C320+C311+C303+C283+C276+C269+C464+C251+C243+C223+C214+C205+C196+C187+C178+C170+C151+C121+C112+C102+C93+C86+C76+C66+C56+C45+C39+C30+C12</f>
        <v>#REF!</v>
      </c>
      <c r="D467" s="96">
        <f>+D424+D417+D410+D402+D394+D450+D437+D386+D366+D359+D338+D329+D320+D311+D303+D283+D276+D269+D464+D251+D243+D223+D214+D205+D196+D187+D178+D170+D151+D121+D112+D102+D93+D86+D76+D66+D56+D45+D39+D30+D12</f>
        <v>21361247.899999999</v>
      </c>
      <c r="E467" s="96">
        <f>+E424+E417+E410+E402+E394+E450+E437+E386+E366+E359+E338+E329+E320+E311+E303+E283+E276+E269+E464+E251+E243+E223+E214+E205+E196+E187+E178+E170+E151+E121+E112+E102+E93+E86+E76+E66+E56+E45+E39+E30+E12</f>
        <v>21192691</v>
      </c>
      <c r="G467" s="113">
        <f>+G464+G450+G424</f>
        <v>21192691</v>
      </c>
    </row>
    <row r="468" spans="1:7">
      <c r="E468" s="13"/>
    </row>
    <row r="472" spans="1:7">
      <c r="B472" s="155">
        <f>B12+B30+B39+B45+B56+B66+B76+B86+B93+B102+B112+B121+B151+B170+B178+B187+B196+B205+B214+B223+B243+B251+B269+B276+B283+B303+B311+B320+B329+B338+B359+B366+B386+B394+B402+B410+B417+B424</f>
        <v>6089627.7000000002</v>
      </c>
    </row>
  </sheetData>
  <mergeCells count="1">
    <mergeCell ref="A1:E1"/>
  </mergeCells>
  <printOptions horizontalCentered="1"/>
  <pageMargins left="0.25" right="0.25" top="0.75" bottom="0.75" header="0.3" footer="0.3"/>
  <pageSetup fitToHeight="0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ob2FrZTwvVXNlck5hbWU+PERhdGVUaW1lPjUvMS8yMDE4IDI6MDY6MzIgQU08L0RhdGVUaW1lPjxMYWJlbFN0cmluZz5UaGlzIGFydGlmYWN0IGhhcyBubyBjbGFzc2lmaWNhdGlvbi48L0xhYmVsU3RyaW5nPjwvaXRlbT48L2xhYmVsSGlzdG9yeT4=</Value>
</WrappedLabelHistory>
</file>

<file path=customXml/itemProps1.xml><?xml version="1.0" encoding="utf-8"?>
<ds:datastoreItem xmlns:ds="http://schemas.openxmlformats.org/officeDocument/2006/customXml" ds:itemID="{D22F9B07-9124-4123-A8E4-CC61D4DBF7B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42813A7-049A-4E6F-A5FF-4C6D0D7F40E4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Final Page for Print</vt:lpstr>
      <vt:lpstr>APPENDIX A FOR INPUT</vt:lpstr>
      <vt:lpstr>Budget Distribution</vt:lpstr>
      <vt:lpstr>Revenue Sources</vt:lpstr>
      <vt:lpstr>Operating Budget for Print</vt:lpstr>
      <vt:lpstr>'Budget Distribution'!Print_Area</vt:lpstr>
      <vt:lpstr>'Operating Budget for Print'!Print_Area</vt:lpstr>
      <vt:lpstr>'Revenue Sources'!Print_Area</vt:lpstr>
      <vt:lpstr>'APPENDIX A FOR INPUT'!Print_Titles</vt:lpstr>
      <vt:lpstr>'Operating Budget for Print'!Print_Titles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[rtnipcontrolcode:rtnipcontrolcodenone||rtnexportcontrolcountry:rtnexportcontrolcountrynone|rtnexportcontrolcode:rtnexportcontrolcodenone||]</dc:subject>
  <dc:creator>Cathy Doane</dc:creator>
  <cp:lastModifiedBy>Owner</cp:lastModifiedBy>
  <cp:lastPrinted>2022-06-01T11:37:48Z</cp:lastPrinted>
  <dcterms:created xsi:type="dcterms:W3CDTF">2015-01-12T16:42:11Z</dcterms:created>
  <dcterms:modified xsi:type="dcterms:W3CDTF">2022-06-02T11:48:02Z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4ef69280-03a4-4861-9f2f-27d6bc3d4eda</vt:lpwstr>
  </property>
  <property fmtid="{D5CDD505-2E9C-101B-9397-08002B2CF9AE}" pid="3" name="bjDocumentSecurityLabel">
    <vt:lpwstr>This artifact has no classification.</vt:lpwstr>
  </property>
  <property fmtid="{D5CDD505-2E9C-101B-9397-08002B2CF9AE}" pid="4" name="rtnexportcontrolcode">
    <vt:lpwstr>rtnexportcontrolcodenone</vt:lpwstr>
  </property>
  <property fmtid="{D5CDD505-2E9C-101B-9397-08002B2CF9AE}" pid="5" name="rtnexportcontrolcountry">
    <vt:lpwstr>rtnexportcontrolcountrynone</vt:lpwstr>
  </property>
  <property fmtid="{D5CDD505-2E9C-101B-9397-08002B2CF9AE}" pid="6" name="rtnipcontrolcode">
    <vt:lpwstr>rtnipcontrolcodenone</vt:lpwstr>
  </property>
  <property fmtid="{D5CDD505-2E9C-101B-9397-08002B2CF9AE}" pid="7" name="bjSaver">
    <vt:lpwstr>qg3X6yYvr+g4TFV2HmFvj7nFTE6dbaM0</vt:lpwstr>
  </property>
  <property fmtid="{D5CDD505-2E9C-101B-9397-08002B2CF9AE}" pid="8" name="bjLabelHistoryID">
    <vt:lpwstr>{742813A7-049A-4E6F-A5FF-4C6D0D7F40E4}</vt:lpwstr>
  </property>
</Properties>
</file>